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tankervcpo-my.sharepoint.com/personal/lvisser_onderwijskantoordecirkel_nl/Documents/WEBSITE/BESTANDEN - MEDIA/"/>
    </mc:Choice>
  </mc:AlternateContent>
  <xr:revisionPtr revIDLastSave="0" documentId="8_{A8C128C7-D8C1-4D29-9FC3-6FDD19F03A38}" xr6:coauthVersionLast="47" xr6:coauthVersionMax="47" xr10:uidLastSave="{00000000-0000-0000-0000-000000000000}"/>
  <workbookProtection workbookAlgorithmName="SHA-512" workbookHashValue="+iBsOiKtInxD4N7OjX0VXtIGO8rJBo+v6uUtE5JoqDO5cnVCXczyvlXnGLXnXY2VOI7fyNCu0L8+Oy75JHPxmA==" workbookSaltValue="xWPbqh5RRmf5Pw0idx8mhg==" workbookSpinCount="100000" lockStructure="1"/>
  <bookViews>
    <workbookView xWindow="33225" yWindow="1755" windowWidth="21600" windowHeight="12945" xr2:uid="{00000000-000D-0000-FFFF-FFFF00000000}"/>
  </bookViews>
  <sheets>
    <sheet name="DI" sheetId="1" r:id="rId1"/>
  </sheets>
  <definedNames>
    <definedName name="_xlnm.Print_Area" localSheetId="0">DI!$A$1:$CW$41</definedName>
    <definedName name="AOW">DI!$DO$1:$DR$40</definedName>
    <definedName name="schooljaar">DI!$DD$1:$DD$10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R12" i="1" l="1"/>
  <c r="DR13" i="1"/>
  <c r="DR11" i="1"/>
  <c r="DR10" i="1"/>
  <c r="DR9" i="1"/>
  <c r="DR8" i="1"/>
  <c r="DR7" i="1"/>
  <c r="DR6" i="1"/>
  <c r="DR5" i="1"/>
  <c r="DR4" i="1"/>
  <c r="DR3" i="1"/>
  <c r="DR2" i="1"/>
  <c r="DR1" i="1"/>
  <c r="AP7" i="1"/>
  <c r="A18" i="1"/>
  <c r="A19" i="1"/>
  <c r="P17" i="1"/>
  <c r="H18" i="1"/>
  <c r="DK4" i="1"/>
  <c r="AH18" i="1"/>
  <c r="DE18" i="1"/>
  <c r="AZ18" i="1"/>
  <c r="Q18" i="1"/>
  <c r="CP33" i="1"/>
  <c r="AG18" i="1"/>
  <c r="AF18" i="1"/>
  <c r="AE18" i="1"/>
  <c r="AD18" i="1"/>
  <c r="AC18" i="1"/>
  <c r="AB18" i="1"/>
  <c r="AY18" i="1"/>
  <c r="AX18" i="1"/>
  <c r="AW18" i="1"/>
  <c r="AV18" i="1"/>
  <c r="AU18" i="1"/>
  <c r="AT18" i="1"/>
  <c r="BV18" i="1"/>
  <c r="DK5" i="1"/>
  <c r="DK6" i="1"/>
  <c r="BL18" i="1"/>
  <c r="V7" i="1"/>
  <c r="DK3" i="1"/>
  <c r="DK2" i="1"/>
  <c r="DK1" i="1"/>
  <c r="CI33" i="1"/>
  <c r="DD10" i="1"/>
  <c r="DD9" i="1"/>
  <c r="DD8" i="1"/>
  <c r="DD7" i="1"/>
  <c r="DD6" i="1"/>
  <c r="DD5" i="1"/>
  <c r="DD4" i="1"/>
  <c r="DD3" i="1"/>
  <c r="DD2" i="1"/>
  <c r="DD1" i="1"/>
  <c r="DD18" i="1"/>
  <c r="DD32" i="1"/>
  <c r="DD23" i="1"/>
  <c r="DD29" i="1"/>
  <c r="DD28" i="1"/>
  <c r="DD24" i="1"/>
  <c r="AB19" i="1"/>
  <c r="AY19" i="1"/>
  <c r="AT19" i="1"/>
  <c r="AC19" i="1"/>
  <c r="H19" i="1"/>
  <c r="AH19" i="1"/>
  <c r="DE19" i="1"/>
  <c r="AX19" i="1"/>
  <c r="AF19" i="1"/>
  <c r="AZ19" i="1"/>
  <c r="AG19" i="1"/>
  <c r="BV19" i="1"/>
  <c r="AD19" i="1"/>
  <c r="AW19" i="1"/>
  <c r="A20" i="1"/>
  <c r="AV19" i="1"/>
  <c r="AU19" i="1"/>
  <c r="AE19" i="1"/>
  <c r="BL19" i="1"/>
  <c r="Q19" i="1"/>
  <c r="AF7" i="1"/>
  <c r="DD31" i="1"/>
  <c r="DD27" i="1"/>
  <c r="DD26" i="1"/>
  <c r="DD20" i="1"/>
  <c r="DD25" i="1"/>
  <c r="DD22" i="1"/>
  <c r="DD21" i="1"/>
  <c r="DD30" i="1"/>
  <c r="DD19" i="1"/>
  <c r="AY20" i="1"/>
  <c r="Q20" i="1"/>
  <c r="AV20" i="1"/>
  <c r="AU20" i="1"/>
  <c r="AB20" i="1"/>
  <c r="A21" i="1"/>
  <c r="AX20" i="1"/>
  <c r="AT20" i="1"/>
  <c r="AD20" i="1"/>
  <c r="AC20" i="1"/>
  <c r="AW20" i="1"/>
  <c r="H20" i="1"/>
  <c r="AG20" i="1"/>
  <c r="AF20" i="1"/>
  <c r="AE20" i="1"/>
  <c r="AZ20" i="1"/>
  <c r="BL20" i="1"/>
  <c r="BV20" i="1"/>
  <c r="AH20" i="1"/>
  <c r="DE20" i="1"/>
  <c r="AY21" i="1"/>
  <c r="AE21" i="1"/>
  <c r="AD21" i="1"/>
  <c r="AC21" i="1"/>
  <c r="AG21" i="1"/>
  <c r="AF21" i="1"/>
  <c r="Q21" i="1"/>
  <c r="AB21" i="1"/>
  <c r="H21" i="1"/>
  <c r="BL21" i="1"/>
  <c r="A22" i="1"/>
  <c r="AZ21" i="1"/>
  <c r="AT21" i="1"/>
  <c r="AU21" i="1"/>
  <c r="AX21" i="1"/>
  <c r="AW21" i="1"/>
  <c r="AV21" i="1"/>
  <c r="BV21" i="1"/>
  <c r="AH21" i="1"/>
  <c r="DE21" i="1"/>
  <c r="AC22" i="1"/>
  <c r="AW22" i="1"/>
  <c r="AV22" i="1"/>
  <c r="AU22" i="1"/>
  <c r="AE22" i="1"/>
  <c r="H22" i="1"/>
  <c r="AH22" i="1"/>
  <c r="AB22" i="1"/>
  <c r="AT22" i="1"/>
  <c r="AY22" i="1"/>
  <c r="AX22" i="1"/>
  <c r="Q22" i="1"/>
  <c r="BL22" i="1"/>
  <c r="AF22" i="1"/>
  <c r="AZ22" i="1"/>
  <c r="AG22" i="1"/>
  <c r="AD22" i="1"/>
  <c r="A23" i="1"/>
  <c r="BV22" i="1"/>
  <c r="DE22" i="1"/>
  <c r="AF23" i="1"/>
  <c r="AZ23" i="1"/>
  <c r="AB23" i="1"/>
  <c r="AY23" i="1"/>
  <c r="AW23" i="1"/>
  <c r="AV23" i="1"/>
  <c r="AE23" i="1"/>
  <c r="AX23" i="1"/>
  <c r="Q23" i="1"/>
  <c r="AU23" i="1"/>
  <c r="AT23" i="1"/>
  <c r="AD23" i="1"/>
  <c r="AG23" i="1"/>
  <c r="BL23" i="1"/>
  <c r="AC23" i="1"/>
  <c r="H23" i="1"/>
  <c r="A24" i="1"/>
  <c r="BV23" i="1"/>
  <c r="AH23" i="1"/>
  <c r="DE23" i="1"/>
  <c r="AT24" i="1"/>
  <c r="AE24" i="1"/>
  <c r="AG24" i="1"/>
  <c r="AC24" i="1"/>
  <c r="AY24" i="1"/>
  <c r="AW24" i="1"/>
  <c r="AF24" i="1"/>
  <c r="AD24" i="1"/>
  <c r="A25" i="1"/>
  <c r="AV24" i="1"/>
  <c r="AU24" i="1"/>
  <c r="AZ24" i="1"/>
  <c r="Q24" i="1"/>
  <c r="AB24" i="1"/>
  <c r="BV24" i="1"/>
  <c r="AX24" i="1"/>
  <c r="H24" i="1"/>
  <c r="AH24" i="1"/>
  <c r="BL24" i="1"/>
  <c r="DE24" i="1"/>
  <c r="AE25" i="1"/>
  <c r="BL25" i="1"/>
  <c r="Q25" i="1"/>
  <c r="AD25" i="1"/>
  <c r="AX25" i="1"/>
  <c r="AG25" i="1"/>
  <c r="AC25" i="1"/>
  <c r="AW25" i="1"/>
  <c r="AV25" i="1"/>
  <c r="AF25" i="1"/>
  <c r="AB25" i="1"/>
  <c r="AU25" i="1"/>
  <c r="AT25" i="1"/>
  <c r="H25" i="1"/>
  <c r="AH25" i="1"/>
  <c r="AY25" i="1"/>
  <c r="AZ25" i="1"/>
  <c r="A26" i="1"/>
  <c r="BV25" i="1"/>
  <c r="DE25" i="1"/>
  <c r="A27" i="1"/>
  <c r="AY26" i="1"/>
  <c r="AX26" i="1"/>
  <c r="AT26" i="1"/>
  <c r="AB26" i="1"/>
  <c r="BV26" i="1"/>
  <c r="AZ26" i="1"/>
  <c r="H26" i="1"/>
  <c r="AE26" i="1"/>
  <c r="AC26" i="1"/>
  <c r="AV26" i="1"/>
  <c r="AG26" i="1"/>
  <c r="BL26" i="1"/>
  <c r="Q26" i="1"/>
  <c r="AW26" i="1"/>
  <c r="AF26" i="1"/>
  <c r="AH26" i="1"/>
  <c r="AU26" i="1"/>
  <c r="AD26" i="1"/>
  <c r="DE26" i="1"/>
  <c r="AV27" i="1"/>
  <c r="AD27" i="1"/>
  <c r="AZ27" i="1"/>
  <c r="AW27" i="1"/>
  <c r="A28" i="1"/>
  <c r="AU27" i="1"/>
  <c r="AC27" i="1"/>
  <c r="H27" i="1"/>
  <c r="AH27" i="1"/>
  <c r="AY27" i="1"/>
  <c r="AT27" i="1"/>
  <c r="AG27" i="1"/>
  <c r="AX27" i="1"/>
  <c r="AF27" i="1"/>
  <c r="AE27" i="1"/>
  <c r="BL27" i="1"/>
  <c r="Q27" i="1"/>
  <c r="AB27" i="1"/>
  <c r="BV27" i="1"/>
  <c r="DE27" i="1"/>
  <c r="AG28" i="1"/>
  <c r="AD28" i="1"/>
  <c r="H28" i="1"/>
  <c r="AF28" i="1"/>
  <c r="AZ28" i="1"/>
  <c r="AY28" i="1"/>
  <c r="AX28" i="1"/>
  <c r="AW28" i="1"/>
  <c r="AU28" i="1"/>
  <c r="A29" i="1"/>
  <c r="AE28" i="1"/>
  <c r="AB28" i="1"/>
  <c r="AC28" i="1"/>
  <c r="BL28" i="1"/>
  <c r="AV28" i="1"/>
  <c r="Q28" i="1"/>
  <c r="AT28" i="1"/>
  <c r="BV28" i="1"/>
  <c r="AH28" i="1"/>
  <c r="AE29" i="1"/>
  <c r="AY29" i="1"/>
  <c r="AV29" i="1"/>
  <c r="AG29" i="1"/>
  <c r="AF29" i="1"/>
  <c r="A30" i="1"/>
  <c r="H29" i="1"/>
  <c r="AH29" i="1"/>
  <c r="AZ29" i="1"/>
  <c r="AU29" i="1"/>
  <c r="AD29" i="1"/>
  <c r="AX29" i="1"/>
  <c r="AW29" i="1"/>
  <c r="AT29" i="1"/>
  <c r="BL29" i="1"/>
  <c r="Q29" i="1"/>
  <c r="AB29" i="1"/>
  <c r="BV29" i="1"/>
  <c r="AC29" i="1"/>
  <c r="DE28" i="1"/>
  <c r="DE29" i="1"/>
  <c r="AX30" i="1"/>
  <c r="BL30" i="1"/>
  <c r="Q30" i="1"/>
  <c r="H30" i="1"/>
  <c r="AG30" i="1"/>
  <c r="AW30" i="1"/>
  <c r="AT30" i="1"/>
  <c r="AC30" i="1"/>
  <c r="AV30" i="1"/>
  <c r="AZ30" i="1"/>
  <c r="AD30" i="1"/>
  <c r="AB30" i="1"/>
  <c r="BV30" i="1"/>
  <c r="AU30" i="1"/>
  <c r="AF30" i="1"/>
  <c r="A31" i="1"/>
  <c r="AH30" i="1"/>
  <c r="AE30" i="1"/>
  <c r="AY30" i="1"/>
  <c r="AX31" i="1"/>
  <c r="A32" i="1"/>
  <c r="AG31" i="1"/>
  <c r="H31" i="1"/>
  <c r="AF31" i="1"/>
  <c r="AC31" i="1"/>
  <c r="BL31" i="1"/>
  <c r="Q31" i="1"/>
  <c r="AW31" i="1"/>
  <c r="AE31" i="1"/>
  <c r="AZ31" i="1"/>
  <c r="AY31" i="1"/>
  <c r="AD31" i="1"/>
  <c r="AU31" i="1"/>
  <c r="AV31" i="1"/>
  <c r="AB31" i="1"/>
  <c r="AT31" i="1"/>
  <c r="BV31" i="1"/>
  <c r="DE30" i="1"/>
  <c r="AH31" i="1"/>
  <c r="DE31" i="1"/>
  <c r="AC32" i="1"/>
  <c r="AZ32" i="1"/>
  <c r="AW32" i="1"/>
  <c r="AU32" i="1"/>
  <c r="H32" i="1"/>
  <c r="AB32" i="1"/>
  <c r="AV32" i="1"/>
  <c r="AH32" i="1"/>
  <c r="BL32" i="1"/>
  <c r="AT32" i="1"/>
  <c r="BV32" i="1"/>
  <c r="AG32" i="1"/>
  <c r="AY32" i="1"/>
  <c r="AX32" i="1"/>
  <c r="Q32" i="1"/>
  <c r="AD32" i="1"/>
  <c r="AF32" i="1"/>
  <c r="AE32" i="1"/>
  <c r="DE32" i="1"/>
</calcChain>
</file>

<file path=xl/sharedStrings.xml><?xml version="1.0" encoding="utf-8"?>
<sst xmlns="http://schemas.openxmlformats.org/spreadsheetml/2006/main" count="57" uniqueCount="37">
  <si>
    <t>Werkgever</t>
  </si>
  <si>
    <t>Naam medewerker</t>
  </si>
  <si>
    <t>Geboortedatum</t>
  </si>
  <si>
    <t>:</t>
  </si>
  <si>
    <t>U maakte op 30-09-2014 gebruik van de BAPO?</t>
  </si>
  <si>
    <t>U had op 30-09-2014 gespaarde BAPO-uren (flex-BAPO)?</t>
  </si>
  <si>
    <t>Schooljaar</t>
  </si>
  <si>
    <t>Wtf</t>
  </si>
  <si>
    <t>Flex-BAPO</t>
  </si>
  <si>
    <t>Over:</t>
  </si>
  <si>
    <t>Vanaf welk schooljaar wilt u de uren inventariseren?</t>
  </si>
  <si>
    <t>Datum</t>
  </si>
  <si>
    <t>Handtekening directeur</t>
  </si>
  <si>
    <t>Paraaf betrokkene</t>
  </si>
  <si>
    <t>Inventarisatie Duurzame Inzetbaarheid PO</t>
  </si>
  <si>
    <t>Recht</t>
  </si>
  <si>
    <t>Basis</t>
  </si>
  <si>
    <t>Gespaard</t>
  </si>
  <si>
    <t>Bijzonder</t>
  </si>
  <si>
    <t>Leeftijd</t>
  </si>
  <si>
    <t>(DI)</t>
  </si>
  <si>
    <t>bijz</t>
  </si>
  <si>
    <t>Overgang</t>
  </si>
  <si>
    <t>Het aantal gespaarde bruto-uren flex-BAPO was op 30-09-2014?</t>
  </si>
  <si>
    <t>Heeft u met uw werkgever afspraken gemaakt om het basisbudget te sparen?</t>
  </si>
  <si>
    <t>AOW per:</t>
  </si>
  <si>
    <t>Besteed</t>
  </si>
  <si>
    <t>Totale besteding</t>
  </si>
  <si>
    <t>Uren besteding</t>
  </si>
  <si>
    <t>Totaal gespaard</t>
  </si>
  <si>
    <t>2014-2015</t>
  </si>
  <si>
    <t>excl. Flex-BAPO</t>
  </si>
  <si>
    <t>Toelichting:</t>
  </si>
  <si>
    <t>Personeelsnummer</t>
  </si>
  <si>
    <t>Uren anders</t>
  </si>
  <si>
    <t>dan verlof</t>
  </si>
  <si>
    <t>Met ondertekening verklaart betrokkene kennis te hebben genomen van artikel 8A.7 en 8A.8 CAO 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</si>
</sst>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10"/>
      <color theme="0"/>
      <name val="Verdana"/>
      <family val="2"/>
    </font>
    <font>
      <i/>
      <sz val="10"/>
      <color theme="1"/>
      <name val="Verdana"/>
      <family val="2"/>
    </font>
    <font>
      <sz val="14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Border="1" applyProtection="1">
      <protection hidden="1"/>
    </xf>
    <xf numFmtId="0" fontId="1" fillId="2" borderId="0" xfId="0" applyFont="1" applyFill="1" applyBorder="1" applyAlignment="1" applyProtection="1">
      <protection hidden="1"/>
    </xf>
    <xf numFmtId="14" fontId="1" fillId="2" borderId="0" xfId="0" applyNumberFormat="1" applyFont="1" applyFill="1" applyBorder="1" applyAlignment="1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Protection="1">
      <protection hidden="1"/>
    </xf>
    <xf numFmtId="14" fontId="0" fillId="2" borderId="0" xfId="0" applyNumberFormat="1" applyFill="1" applyBorder="1" applyAlignment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14" fontId="0" fillId="2" borderId="0" xfId="0" applyNumberFormat="1" applyFill="1" applyBorder="1" applyProtection="1">
      <protection hidden="1"/>
    </xf>
    <xf numFmtId="14" fontId="5" fillId="2" borderId="0" xfId="0" applyNumberFormat="1" applyFont="1" applyFill="1" applyBorder="1" applyAlignment="1" applyProtection="1">
      <protection hidden="1"/>
    </xf>
    <xf numFmtId="0" fontId="5" fillId="2" borderId="0" xfId="0" applyFont="1" applyFill="1" applyBorder="1" applyProtection="1">
      <protection hidden="1"/>
    </xf>
    <xf numFmtId="14" fontId="5" fillId="2" borderId="1" xfId="0" applyNumberFormat="1" applyFont="1" applyFill="1" applyBorder="1" applyAlignment="1" applyProtection="1">
      <protection hidden="1"/>
    </xf>
    <xf numFmtId="0" fontId="6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164" fontId="0" fillId="2" borderId="1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0" fillId="3" borderId="2" xfId="0" applyFont="1" applyFill="1" applyBorder="1" applyAlignment="1" applyProtection="1">
      <alignment horizontal="left"/>
      <protection locked="0"/>
    </xf>
    <xf numFmtId="165" fontId="0" fillId="3" borderId="2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hidden="1"/>
    </xf>
    <xf numFmtId="14" fontId="3" fillId="3" borderId="2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14" fontId="0" fillId="3" borderId="2" xfId="0" applyNumberFormat="1" applyFill="1" applyBorder="1" applyAlignment="1" applyProtection="1">
      <alignment horizontal="left"/>
      <protection locked="0"/>
    </xf>
    <xf numFmtId="14" fontId="5" fillId="2" borderId="1" xfId="0" applyNumberFormat="1" applyFont="1" applyFill="1" applyBorder="1" applyAlignment="1" applyProtection="1">
      <alignment horizontal="center"/>
      <protection hidden="1"/>
    </xf>
    <xf numFmtId="14" fontId="5" fillId="2" borderId="0" xfId="0" applyNumberFormat="1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</cellXfs>
  <cellStyles count="1">
    <cellStyle name="Standaard" xfId="0" builtinId="0"/>
  </cellStyles>
  <dxfs count="8">
    <dxf>
      <font>
        <color rgb="FFFF0000"/>
      </font>
    </dxf>
    <dxf>
      <font>
        <color theme="0"/>
      </font>
      <fill>
        <patternFill>
          <bgColor theme="0"/>
        </patternFill>
      </fill>
      <border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bottom/>
        <vertical/>
        <horizontal/>
      </border>
    </dxf>
    <dxf>
      <font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  <border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85725</xdr:colOff>
      <xdr:row>3</xdr:row>
      <xdr:rowOff>19051</xdr:rowOff>
    </xdr:from>
    <xdr:to>
      <xdr:col>100</xdr:col>
      <xdr:colOff>76200</xdr:colOff>
      <xdr:row>14</xdr:row>
      <xdr:rowOff>67235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62625" y="419101"/>
          <a:ext cx="6677025" cy="18293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/>
            <a:t>Op</a:t>
          </a:r>
          <a:r>
            <a:rPr lang="nl-NL" sz="1000" baseline="0"/>
            <a:t> dit formulier kunt u aangeven of en wanneer u uw uren duurzame inzetbaarheid over de komende jaren wilt inzetten. </a:t>
          </a:r>
        </a:p>
        <a:p>
          <a:r>
            <a:rPr lang="nl-NL" sz="1000" baseline="0"/>
            <a:t>Vul de licht-oranje velden zo volledig mogelijk in. </a:t>
          </a:r>
        </a:p>
        <a:p>
          <a:r>
            <a:rPr lang="nl-NL" sz="1000" baseline="0"/>
            <a:t>In de kolom Wtf dient u de gemiddelde wtf over het betreffende schooljaar op te geven.</a:t>
          </a:r>
        </a:p>
        <a:p>
          <a:r>
            <a:rPr lang="nl-NL" sz="1000" baseline="0"/>
            <a:t>In de kolommen met gespaard basisbudget en gespaard bijzonder budget staan de totale gespaarde uren + het recht dat in het betreffende schooljaar wordt opgebouwd.</a:t>
          </a:r>
        </a:p>
        <a:p>
          <a:r>
            <a:rPr lang="nl-NL" sz="1000" baseline="0"/>
            <a:t>Let op dat de wtf aangepast wordt wanneer de AOW leeftijd in dat jaar valt (verhouding bepalen).</a:t>
          </a:r>
        </a:p>
        <a:p>
          <a:r>
            <a:rPr lang="nl-NL" sz="1000" baseline="0"/>
            <a:t>Wanneer schooljaar 2014-2015 wordt gevuld, zal het recht berekend worden op basis van 10/12.</a:t>
          </a:r>
        </a:p>
        <a:p>
          <a:r>
            <a:rPr lang="nl-NL" sz="1000" baseline="0"/>
            <a:t>Het kortingspercentage voor OOP schaal 1 t/m 8 is voor de flex-BAPO 25% en voor de DI 40%.</a:t>
          </a:r>
        </a:p>
        <a:p>
          <a:r>
            <a:rPr lang="nl-NL" sz="1000" baseline="0"/>
            <a:t>Het kortingspercentage voor de overige schalen is voor de flex-BAPO 35% en voor de DI 50%.</a:t>
          </a:r>
        </a:p>
        <a:p>
          <a:r>
            <a:rPr lang="nl-NL" sz="1000" baseline="0"/>
            <a:t>In de kolom 'Uren anders dan verlof' kunt u, ter informatie, aangeven hoeveel uren u voor een ander doeleinde dan verlof wilt inzetten.</a:t>
          </a:r>
        </a:p>
      </xdr:txBody>
    </xdr:sp>
    <xdr:clientData/>
  </xdr:twoCellAnchor>
  <xdr:twoCellAnchor>
    <xdr:from>
      <xdr:col>0</xdr:col>
      <xdr:colOff>76200</xdr:colOff>
      <xdr:row>14</xdr:row>
      <xdr:rowOff>85724</xdr:rowOff>
    </xdr:from>
    <xdr:to>
      <xdr:col>100</xdr:col>
      <xdr:colOff>76200</xdr:colOff>
      <xdr:row>14</xdr:row>
      <xdr:rowOff>895349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" y="2266949"/>
          <a:ext cx="123634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de besteding van het basis budget kleurt de tekst rood, als: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er niet voldaan wordt aan de verhouding basis:overgang  = 40:130 voor de medewerker die op 30-09-2014 55 jaar of jonger was en gebruik maakte van de BAPO </a:t>
          </a:r>
          <a:r>
            <a:rPr lang="nl-NL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er niet voldaan wordt aan de verhouding basis:bijzonder = 40:130 voor de medewerker die op 30-09-2014 56 jaar of ouder was en gebruik maakte van de BAPO </a:t>
          </a:r>
          <a:r>
            <a:rPr lang="nl-NL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</a:t>
          </a: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er geen sprake (meer) is van de overgangsregeling en er wordt gebruik gemaakt van het basisbudget, terwijl niet het gehele bijzonder budget gebruikt wordt (art. 8A.7 lid 4).</a:t>
          </a:r>
          <a:endParaRPr lang="nl-NL" sz="1000">
            <a:effectLst/>
          </a:endParaRPr>
        </a:p>
        <a:p>
          <a:endParaRPr lang="nl-NL" sz="1000"/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12</xdr:col>
      <xdr:colOff>95250</xdr:colOff>
      <xdr:row>3</xdr:row>
      <xdr:rowOff>35107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571625" cy="406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DR43"/>
  <sheetViews>
    <sheetView tabSelected="1" zoomScaleNormal="100" workbookViewId="0">
      <selection activeCell="AN23" sqref="AN23:AS23"/>
    </sheetView>
  </sheetViews>
  <sheetFormatPr defaultColWidth="0" defaultRowHeight="12.75" zeroHeight="1" x14ac:dyDescent="0.2"/>
  <cols>
    <col min="1" max="1" width="1.5" style="1" customWidth="1"/>
    <col min="2" max="43" width="1.625" style="1" customWidth="1"/>
    <col min="44" max="44" width="1.5" style="1" customWidth="1"/>
    <col min="45" max="101" width="1.625" style="1" customWidth="1"/>
    <col min="102" max="107" width="4.25" style="1" hidden="1" customWidth="1"/>
    <col min="108" max="108" width="9.75" style="1" hidden="1" customWidth="1"/>
    <col min="109" max="109" width="8.25" style="1" hidden="1" customWidth="1"/>
    <col min="110" max="114" width="4.25" style="1" hidden="1" customWidth="1"/>
    <col min="115" max="115" width="8.625" style="1" hidden="1" customWidth="1"/>
    <col min="116" max="116" width="9.625" style="1" hidden="1" customWidth="1"/>
    <col min="117" max="118" width="4.25" style="1" hidden="1" customWidth="1"/>
    <col min="119" max="119" width="10.625" style="1" hidden="1" customWidth="1"/>
    <col min="120" max="120" width="2.875" style="1" hidden="1" customWidth="1"/>
    <col min="121" max="121" width="1.875" style="1" hidden="1" customWidth="1"/>
    <col min="122" max="122" width="10.625" style="1" hidden="1" customWidth="1"/>
    <col min="123" max="16384" width="4.25" style="1" hidden="1"/>
  </cols>
  <sheetData>
    <row r="1" spans="1:122" ht="10.5" customHeight="1" x14ac:dyDescent="0.2">
      <c r="N1" s="46" t="s">
        <v>14</v>
      </c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DD1" s="2" t="str">
        <f ca="1">YEAR(TODAY())-5&amp;"-"&amp;YEAR(TODAY())-4</f>
        <v>2016-2017</v>
      </c>
      <c r="DE1" s="2"/>
      <c r="DF1" s="2"/>
      <c r="DG1" s="2"/>
      <c r="DH1" s="2"/>
      <c r="DI1" s="2"/>
      <c r="DJ1" s="2"/>
      <c r="DK1" s="3">
        <f>DATE(YEAR($M$7)+52,MONTH($M$7)+1,1)</f>
        <v>19025</v>
      </c>
      <c r="DL1" s="2">
        <v>52</v>
      </c>
      <c r="DO1" s="12">
        <v>1</v>
      </c>
      <c r="DP1" s="18">
        <v>65</v>
      </c>
      <c r="DQ1" s="1">
        <v>0</v>
      </c>
      <c r="DR1" s="12">
        <f t="shared" ref="DR1:DR13" si="0">DATE(YEAR($M$7)+$DP1,MONTH($M$7)+$DQ1,DAY($M$7))</f>
        <v>23742</v>
      </c>
    </row>
    <row r="2" spans="1:122" ht="10.5" customHeight="1" x14ac:dyDescent="0.2"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DD2" s="2" t="str">
        <f ca="1">YEAR(TODAY())-4&amp;"-"&amp;YEAR(TODAY())-3</f>
        <v>2017-2018</v>
      </c>
      <c r="DE2" s="2"/>
      <c r="DF2" s="2"/>
      <c r="DG2" s="2"/>
      <c r="DH2" s="2"/>
      <c r="DI2" s="2"/>
      <c r="DJ2" s="2"/>
      <c r="DK2" s="3">
        <f>DATE(YEAR($M$7)+56,MONTH($M$7)+1,1)</f>
        <v>20486</v>
      </c>
      <c r="DL2" s="2">
        <v>56</v>
      </c>
      <c r="DO2" s="12">
        <v>17533</v>
      </c>
      <c r="DP2" s="18">
        <v>65</v>
      </c>
      <c r="DQ2" s="1">
        <v>1</v>
      </c>
      <c r="DR2" s="12">
        <f t="shared" si="0"/>
        <v>23773</v>
      </c>
    </row>
    <row r="3" spans="1:122" ht="10.5" customHeight="1" x14ac:dyDescent="0.2"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DD3" s="2" t="str">
        <f ca="1">YEAR(TODAY())-3&amp;"-"&amp;YEAR(TODAY())-2</f>
        <v>2018-2019</v>
      </c>
      <c r="DE3" s="2"/>
      <c r="DF3" s="2"/>
      <c r="DG3" s="2"/>
      <c r="DH3" s="2"/>
      <c r="DI3" s="2"/>
      <c r="DJ3" s="2"/>
      <c r="DK3" s="3">
        <f>DATE(YEAR($M$7)+57,MONTH($M$7)+1,1)</f>
        <v>20852</v>
      </c>
      <c r="DL3" s="2">
        <v>57</v>
      </c>
      <c r="DO3" s="12">
        <v>17868</v>
      </c>
      <c r="DP3" s="18">
        <v>65</v>
      </c>
      <c r="DQ3" s="1">
        <v>2</v>
      </c>
      <c r="DR3" s="12">
        <f t="shared" si="0"/>
        <v>23801</v>
      </c>
    </row>
    <row r="4" spans="1:122" x14ac:dyDescent="0.2">
      <c r="BI4" s="2"/>
      <c r="DD4" s="2" t="str">
        <f ca="1">YEAR(TODAY())-2&amp;"-"&amp;YEAR(TODAY())-1</f>
        <v>2019-2020</v>
      </c>
      <c r="DE4" s="2"/>
      <c r="DF4" s="2"/>
      <c r="DG4" s="2"/>
      <c r="DH4" s="2"/>
      <c r="DI4" s="2"/>
      <c r="DJ4" s="2"/>
      <c r="DK4" s="2">
        <f>DATEDIF($M$7,DATE(2014,9,30),"y")</f>
        <v>114</v>
      </c>
      <c r="DL4" s="3">
        <v>41912</v>
      </c>
      <c r="DO4" s="12">
        <v>18203</v>
      </c>
      <c r="DP4" s="18">
        <v>65</v>
      </c>
      <c r="DQ4" s="1">
        <v>3</v>
      </c>
      <c r="DR4" s="12">
        <f t="shared" si="0"/>
        <v>23832</v>
      </c>
    </row>
    <row r="5" spans="1:122" x14ac:dyDescent="0.2">
      <c r="A5" s="1" t="s">
        <v>0</v>
      </c>
      <c r="L5" s="1" t="s">
        <v>3</v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BI5" s="2"/>
      <c r="DD5" s="2" t="str">
        <f ca="1">YEAR(TODAY())-1&amp;"-"&amp;YEAR(TODAY())</f>
        <v>2020-2021</v>
      </c>
      <c r="DE5" s="2"/>
      <c r="DF5" s="2"/>
      <c r="DG5" s="2"/>
      <c r="DH5" s="2"/>
      <c r="DI5" s="2"/>
      <c r="DJ5" s="2"/>
      <c r="DK5" s="2">
        <f>IF(MONTH(M7)=7,1,IF(MONTH(M7)&gt;=8,(12-DATEDIF(DATE(YEAR($M$7),MONTH($M$7)+1,1),DATE(YEAR($M$7)+1,8,1),"m"))/12,(12-DATEDIF(DATE(YEAR($M$7),MONTH($M$7)+1,1),DATE(YEAR($M$7),8,1),"m"))/12))</f>
        <v>0.5</v>
      </c>
      <c r="DL5" s="2" t="s">
        <v>21</v>
      </c>
      <c r="DO5" s="12">
        <v>18537</v>
      </c>
      <c r="DP5" s="18">
        <v>65</v>
      </c>
      <c r="DQ5" s="1">
        <v>6</v>
      </c>
      <c r="DR5" s="12">
        <f t="shared" si="0"/>
        <v>23923</v>
      </c>
    </row>
    <row r="6" spans="1:122" x14ac:dyDescent="0.2">
      <c r="A6" s="1" t="s">
        <v>1</v>
      </c>
      <c r="L6" s="1" t="s">
        <v>3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BI6" s="2"/>
      <c r="DD6" s="2" t="str">
        <f ca="1">YEAR(TODAY())&amp;"-"&amp;YEAR(TODAY())+1</f>
        <v>2021-2022</v>
      </c>
      <c r="DE6" s="2"/>
      <c r="DF6" s="2"/>
      <c r="DG6" s="2"/>
      <c r="DH6" s="2"/>
      <c r="DI6" s="2"/>
      <c r="DJ6" s="2"/>
      <c r="DK6" s="2">
        <f>IF(MONTH(M7)=7,1-1,IF(MONTH(M7)&gt;=8,(DATEDIF(DATE(YEAR($M$7),MONTH($M$7)+1,1),DATE(YEAR($M$7)+1,8,1),"m"))/12,(DATEDIF(DATE(YEAR($M$7),MONTH($M$7)+1,1),DATE(YEAR($M$7),8,1),"m"))/12))</f>
        <v>0.5</v>
      </c>
      <c r="DL6" s="2" t="s">
        <v>21</v>
      </c>
      <c r="DO6" s="12">
        <v>18810</v>
      </c>
      <c r="DP6" s="18">
        <v>65</v>
      </c>
      <c r="DQ6" s="1">
        <v>9</v>
      </c>
      <c r="DR6" s="12">
        <f t="shared" si="0"/>
        <v>24015</v>
      </c>
    </row>
    <row r="7" spans="1:122" x14ac:dyDescent="0.2">
      <c r="A7" s="1" t="s">
        <v>2</v>
      </c>
      <c r="L7" s="1" t="s">
        <v>3</v>
      </c>
      <c r="M7" s="42"/>
      <c r="N7" s="42"/>
      <c r="O7" s="42"/>
      <c r="P7" s="42"/>
      <c r="Q7" s="42"/>
      <c r="R7" s="42"/>
      <c r="S7" s="42"/>
      <c r="T7" s="42"/>
      <c r="U7" s="10"/>
      <c r="V7" s="13" t="str">
        <f>IF($M$7="","","Bijzonder budget per:")</f>
        <v/>
      </c>
      <c r="W7" s="13"/>
      <c r="X7" s="14"/>
      <c r="Y7" s="13"/>
      <c r="Z7" s="13"/>
      <c r="AA7" s="13"/>
      <c r="AB7" s="13"/>
      <c r="AC7" s="13"/>
      <c r="AD7" s="13"/>
      <c r="AE7" s="13"/>
      <c r="AF7" s="43" t="str">
        <f>IF($M$7="","",IF(AND($AQ$10="ja",$DK$4&gt;=56),$DK$2,$DK$3))</f>
        <v/>
      </c>
      <c r="AG7" s="43"/>
      <c r="AH7" s="43"/>
      <c r="AI7" s="43"/>
      <c r="AJ7" s="43"/>
      <c r="AK7" s="15" t="s">
        <v>25</v>
      </c>
      <c r="AL7" s="14"/>
      <c r="AM7" s="14"/>
      <c r="AN7" s="14"/>
      <c r="AO7" s="14"/>
      <c r="AP7" s="44">
        <f>IFERROR(VLOOKUP($M$7,AOW,4,TRUE),DATE(2999,1,31))</f>
        <v>401434</v>
      </c>
      <c r="AQ7" s="44"/>
      <c r="AR7" s="44"/>
      <c r="AS7" s="44"/>
      <c r="AT7" s="44"/>
      <c r="AU7" s="44"/>
      <c r="AV7" s="44"/>
      <c r="BI7" s="2"/>
      <c r="DD7" s="2" t="str">
        <f ca="1">YEAR(TODAY())+1&amp;"-"&amp;YEAR(TODAY())+2</f>
        <v>2022-2023</v>
      </c>
      <c r="DE7" s="2"/>
      <c r="DF7" s="2"/>
      <c r="DG7" s="2"/>
      <c r="DH7" s="2"/>
      <c r="DI7" s="2"/>
      <c r="DJ7" s="2"/>
      <c r="DK7" s="4"/>
      <c r="DL7" s="2"/>
      <c r="DO7" s="12">
        <v>19085</v>
      </c>
      <c r="DP7" s="18">
        <v>66</v>
      </c>
      <c r="DQ7" s="1">
        <v>0</v>
      </c>
      <c r="DR7" s="12">
        <f t="shared" si="0"/>
        <v>24107</v>
      </c>
    </row>
    <row r="8" spans="1:122" x14ac:dyDescent="0.2">
      <c r="A8" s="1" t="s">
        <v>33</v>
      </c>
      <c r="L8" s="1" t="s">
        <v>3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BI8" s="2"/>
      <c r="DD8" s="2" t="str">
        <f ca="1">YEAR(TODAY())+2&amp;"-"&amp;YEAR(TODAY())+3</f>
        <v>2023-2024</v>
      </c>
      <c r="DE8" s="2"/>
      <c r="DF8" s="2"/>
      <c r="DG8" s="2"/>
      <c r="DH8" s="2"/>
      <c r="DI8" s="2"/>
      <c r="DJ8" s="2"/>
      <c r="DK8" s="2"/>
      <c r="DL8" s="2"/>
      <c r="DO8" s="12">
        <v>19360</v>
      </c>
      <c r="DP8" s="18">
        <v>66</v>
      </c>
      <c r="DQ8" s="1">
        <v>4</v>
      </c>
      <c r="DR8" s="12">
        <f t="shared" si="0"/>
        <v>24227</v>
      </c>
    </row>
    <row r="9" spans="1:122" x14ac:dyDescent="0.2">
      <c r="BI9" s="2"/>
      <c r="DD9" s="2" t="str">
        <f ca="1">YEAR(TODAY())+3&amp;"-"&amp;YEAR(TODAY())+4</f>
        <v>2024-2025</v>
      </c>
      <c r="DE9" s="2"/>
      <c r="DF9" s="2"/>
      <c r="DG9" s="2"/>
      <c r="DH9" s="2"/>
      <c r="DI9" s="2"/>
      <c r="DJ9" s="2"/>
      <c r="DK9" s="3"/>
      <c r="DL9" s="2"/>
      <c r="DO9" s="12">
        <v>19603</v>
      </c>
      <c r="DP9" s="18">
        <v>66</v>
      </c>
      <c r="DQ9" s="1">
        <v>8</v>
      </c>
      <c r="DR9" s="12">
        <f t="shared" si="0"/>
        <v>24350</v>
      </c>
    </row>
    <row r="10" spans="1:122" x14ac:dyDescent="0.2">
      <c r="A10" s="1" t="s">
        <v>4</v>
      </c>
      <c r="AQ10" s="31"/>
      <c r="AR10" s="31"/>
      <c r="AS10" s="31"/>
      <c r="AT10" s="31"/>
      <c r="BI10" s="2"/>
      <c r="DD10" s="2" t="str">
        <f ca="1">YEAR(TODAY())+4&amp;"-"&amp;YEAR(TODAY())+5</f>
        <v>2025-2026</v>
      </c>
      <c r="DE10" s="2"/>
      <c r="DF10" s="2"/>
      <c r="DG10" s="2"/>
      <c r="DH10" s="2"/>
      <c r="DI10" s="2"/>
      <c r="DJ10" s="2"/>
      <c r="DK10" s="2"/>
      <c r="DL10" s="2"/>
      <c r="DO10" s="12">
        <v>19845</v>
      </c>
      <c r="DP10" s="18">
        <v>67</v>
      </c>
      <c r="DQ10" s="1">
        <v>0</v>
      </c>
      <c r="DR10" s="12">
        <f t="shared" si="0"/>
        <v>24472</v>
      </c>
    </row>
    <row r="11" spans="1:122" x14ac:dyDescent="0.2">
      <c r="A11" s="1" t="s">
        <v>5</v>
      </c>
      <c r="AQ11" s="31"/>
      <c r="AR11" s="31"/>
      <c r="AS11" s="31"/>
      <c r="AT11" s="31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DO11" s="12">
        <v>20090</v>
      </c>
      <c r="DP11" s="18">
        <v>67</v>
      </c>
      <c r="DQ11" s="1">
        <v>3</v>
      </c>
      <c r="DR11" s="12">
        <f t="shared" si="0"/>
        <v>24562</v>
      </c>
    </row>
    <row r="12" spans="1:122" x14ac:dyDescent="0.2">
      <c r="A12" s="1" t="s">
        <v>23</v>
      </c>
      <c r="AQ12" s="23"/>
      <c r="AR12" s="23"/>
      <c r="AS12" s="23"/>
      <c r="AT12" s="2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DO12" s="12">
        <v>20363</v>
      </c>
      <c r="DP12" s="11">
        <v>67</v>
      </c>
      <c r="DQ12" s="1">
        <v>3</v>
      </c>
      <c r="DR12" s="12">
        <f t="shared" si="0"/>
        <v>24562</v>
      </c>
    </row>
    <row r="13" spans="1:122" x14ac:dyDescent="0.2">
      <c r="A13" s="1" t="s">
        <v>24</v>
      </c>
      <c r="AQ13" s="23"/>
      <c r="AR13" s="23"/>
      <c r="AS13" s="23"/>
      <c r="AT13" s="23"/>
      <c r="AZ13" s="8"/>
      <c r="BA13" s="8"/>
      <c r="BB13" s="8"/>
      <c r="BC13" s="8"/>
      <c r="BD13" s="8"/>
      <c r="BE13" s="8"/>
      <c r="BF13" s="8"/>
      <c r="BG13" s="8"/>
      <c r="BH13" s="8"/>
      <c r="BI13" s="8"/>
      <c r="DO13" s="12">
        <v>401768</v>
      </c>
      <c r="DP13" s="1">
        <v>67</v>
      </c>
      <c r="DQ13" s="1">
        <v>3</v>
      </c>
      <c r="DR13" s="12">
        <f t="shared" si="0"/>
        <v>24562</v>
      </c>
    </row>
    <row r="14" spans="1:122" x14ac:dyDescent="0.2">
      <c r="A14" s="1" t="s">
        <v>10</v>
      </c>
      <c r="AK14" s="5"/>
      <c r="AL14" s="5"/>
      <c r="AM14" s="5"/>
      <c r="AN14" s="5"/>
      <c r="AO14" s="31" t="s">
        <v>30</v>
      </c>
      <c r="AP14" s="31"/>
      <c r="AQ14" s="31"/>
      <c r="AR14" s="31"/>
      <c r="AS14" s="31"/>
      <c r="AT14" s="31"/>
      <c r="AZ14" s="45"/>
      <c r="BA14" s="45"/>
      <c r="BB14" s="45"/>
      <c r="BC14" s="45"/>
      <c r="BD14" s="45"/>
      <c r="BE14" s="45"/>
      <c r="BF14" s="45"/>
      <c r="BG14" s="45"/>
      <c r="BH14" s="45"/>
      <c r="BI14" s="45"/>
    </row>
    <row r="15" spans="1:122" ht="71.25" customHeight="1" x14ac:dyDescent="0.2"/>
    <row r="16" spans="1:122" x14ac:dyDescent="0.2">
      <c r="A16" s="6" t="s">
        <v>6</v>
      </c>
      <c r="B16" s="6"/>
      <c r="C16" s="6"/>
      <c r="D16" s="6"/>
      <c r="E16" s="6"/>
      <c r="F16" s="6"/>
      <c r="H16" s="25" t="s">
        <v>19</v>
      </c>
      <c r="I16" s="25"/>
      <c r="J16" s="25"/>
      <c r="K16" s="25"/>
      <c r="L16" s="25"/>
      <c r="M16" s="25" t="s">
        <v>7</v>
      </c>
      <c r="N16" s="25"/>
      <c r="O16" s="25"/>
      <c r="P16" s="25"/>
      <c r="Q16" s="25" t="s">
        <v>15</v>
      </c>
      <c r="R16" s="25"/>
      <c r="S16" s="25"/>
      <c r="T16" s="25"/>
      <c r="U16" s="25"/>
      <c r="V16" s="25" t="s">
        <v>26</v>
      </c>
      <c r="W16" s="25"/>
      <c r="X16" s="25"/>
      <c r="Y16" s="25"/>
      <c r="Z16" s="25"/>
      <c r="AA16" s="25"/>
      <c r="AB16" s="25" t="s">
        <v>17</v>
      </c>
      <c r="AC16" s="25"/>
      <c r="AD16" s="25"/>
      <c r="AE16" s="25"/>
      <c r="AF16" s="25"/>
      <c r="AG16" s="25"/>
      <c r="AH16" s="25" t="s">
        <v>15</v>
      </c>
      <c r="AI16" s="25"/>
      <c r="AJ16" s="25"/>
      <c r="AK16" s="25"/>
      <c r="AL16" s="25"/>
      <c r="AM16" s="25"/>
      <c r="AN16" s="25" t="s">
        <v>26</v>
      </c>
      <c r="AO16" s="25"/>
      <c r="AP16" s="25"/>
      <c r="AQ16" s="25"/>
      <c r="AR16" s="25"/>
      <c r="AS16" s="25"/>
      <c r="AT16" s="25" t="s">
        <v>17</v>
      </c>
      <c r="AU16" s="25"/>
      <c r="AV16" s="25"/>
      <c r="AW16" s="25"/>
      <c r="AX16" s="25"/>
      <c r="AY16" s="25"/>
      <c r="AZ16" s="25" t="s">
        <v>15</v>
      </c>
      <c r="BA16" s="25"/>
      <c r="BB16" s="25"/>
      <c r="BC16" s="25"/>
      <c r="BD16" s="25"/>
      <c r="BE16" s="25"/>
      <c r="BF16" s="25" t="s">
        <v>26</v>
      </c>
      <c r="BG16" s="25"/>
      <c r="BH16" s="25"/>
      <c r="BI16" s="25"/>
      <c r="BJ16" s="25"/>
      <c r="BK16" s="25"/>
      <c r="BL16" s="25" t="s">
        <v>27</v>
      </c>
      <c r="BM16" s="25"/>
      <c r="BN16" s="25"/>
      <c r="BO16" s="25"/>
      <c r="BP16" s="25"/>
      <c r="BQ16" s="25"/>
      <c r="BR16" s="25"/>
      <c r="BS16" s="25"/>
      <c r="BT16" s="25"/>
      <c r="BU16" s="25"/>
      <c r="BV16" s="25" t="s">
        <v>29</v>
      </c>
      <c r="BW16" s="25"/>
      <c r="BX16" s="25"/>
      <c r="BY16" s="25"/>
      <c r="BZ16" s="25"/>
      <c r="CA16" s="25"/>
      <c r="CB16" s="25"/>
      <c r="CC16" s="25"/>
      <c r="CD16" s="25"/>
      <c r="CE16" s="25"/>
      <c r="CF16" s="21" t="s">
        <v>28</v>
      </c>
      <c r="CG16" s="21"/>
      <c r="CH16" s="21"/>
      <c r="CI16" s="21"/>
      <c r="CJ16" s="21"/>
      <c r="CK16" s="21"/>
      <c r="CL16" s="21"/>
      <c r="CM16" s="21"/>
      <c r="CN16" s="21"/>
      <c r="CP16" s="21" t="s">
        <v>34</v>
      </c>
      <c r="CQ16" s="21"/>
      <c r="CR16" s="21"/>
      <c r="CS16" s="21"/>
      <c r="CT16" s="21"/>
      <c r="CU16" s="21"/>
      <c r="CV16" s="21"/>
      <c r="CW16" s="21"/>
    </row>
    <row r="17" spans="1:109" x14ac:dyDescent="0.2">
      <c r="H17" s="25" t="s">
        <v>20</v>
      </c>
      <c r="I17" s="25"/>
      <c r="J17" s="25"/>
      <c r="K17" s="25"/>
      <c r="L17" s="25"/>
      <c r="P17" s="16">
        <f>IF($A$18="2014-2015",$M$18*10/12,$M$18)</f>
        <v>0</v>
      </c>
      <c r="Q17" s="25" t="s">
        <v>16</v>
      </c>
      <c r="R17" s="25"/>
      <c r="S17" s="25"/>
      <c r="T17" s="25"/>
      <c r="U17" s="25"/>
      <c r="V17" s="25" t="s">
        <v>16</v>
      </c>
      <c r="W17" s="25"/>
      <c r="X17" s="25"/>
      <c r="Y17" s="25"/>
      <c r="Z17" s="25"/>
      <c r="AA17" s="25"/>
      <c r="AB17" s="25" t="s">
        <v>16</v>
      </c>
      <c r="AC17" s="25"/>
      <c r="AD17" s="25"/>
      <c r="AE17" s="25"/>
      <c r="AF17" s="25"/>
      <c r="AG17" s="25"/>
      <c r="AH17" s="25" t="s">
        <v>18</v>
      </c>
      <c r="AI17" s="25"/>
      <c r="AJ17" s="25"/>
      <c r="AK17" s="25"/>
      <c r="AL17" s="25"/>
      <c r="AM17" s="25"/>
      <c r="AN17" s="25" t="s">
        <v>18</v>
      </c>
      <c r="AO17" s="25"/>
      <c r="AP17" s="25"/>
      <c r="AQ17" s="25"/>
      <c r="AR17" s="25"/>
      <c r="AS17" s="25"/>
      <c r="AT17" s="25" t="s">
        <v>18</v>
      </c>
      <c r="AU17" s="25"/>
      <c r="AV17" s="25"/>
      <c r="AW17" s="25"/>
      <c r="AX17" s="25"/>
      <c r="AY17" s="25"/>
      <c r="AZ17" s="25" t="s">
        <v>22</v>
      </c>
      <c r="BA17" s="25"/>
      <c r="BB17" s="25"/>
      <c r="BC17" s="25"/>
      <c r="BD17" s="25"/>
      <c r="BE17" s="25"/>
      <c r="BF17" s="25" t="s">
        <v>22</v>
      </c>
      <c r="BG17" s="25"/>
      <c r="BH17" s="25"/>
      <c r="BI17" s="25"/>
      <c r="BJ17" s="25"/>
      <c r="BK17" s="25"/>
      <c r="BL17" s="21" t="s">
        <v>31</v>
      </c>
      <c r="BM17" s="21"/>
      <c r="BN17" s="21"/>
      <c r="BO17" s="21"/>
      <c r="BP17" s="21"/>
      <c r="BQ17" s="21"/>
      <c r="BR17" s="21"/>
      <c r="BS17" s="21"/>
      <c r="BT17" s="21"/>
      <c r="BU17" s="21"/>
      <c r="BV17" s="21" t="s">
        <v>20</v>
      </c>
      <c r="BW17" s="21"/>
      <c r="BX17" s="21"/>
      <c r="BY17" s="21"/>
      <c r="BZ17" s="21"/>
      <c r="CA17" s="21"/>
      <c r="CB17" s="21"/>
      <c r="CC17" s="21"/>
      <c r="CD17" s="21"/>
      <c r="CE17" s="21"/>
      <c r="CF17" s="21" t="s">
        <v>8</v>
      </c>
      <c r="CG17" s="21"/>
      <c r="CH17" s="21"/>
      <c r="CI17" s="21"/>
      <c r="CJ17" s="21"/>
      <c r="CK17" s="21"/>
      <c r="CL17" s="21"/>
      <c r="CM17" s="21"/>
      <c r="CN17" s="21"/>
      <c r="CP17" s="21" t="s">
        <v>35</v>
      </c>
      <c r="CQ17" s="21"/>
      <c r="CR17" s="21"/>
      <c r="CS17" s="21"/>
      <c r="CT17" s="21"/>
      <c r="CU17" s="21"/>
      <c r="CV17" s="21"/>
      <c r="CW17" s="21"/>
      <c r="DD17" s="4" t="s">
        <v>22</v>
      </c>
      <c r="DE17" s="4" t="s">
        <v>18</v>
      </c>
    </row>
    <row r="18" spans="1:109" x14ac:dyDescent="0.2">
      <c r="A18" s="32" t="str">
        <f>AO14</f>
        <v>2014-2015</v>
      </c>
      <c r="B18" s="32"/>
      <c r="C18" s="32"/>
      <c r="D18" s="32"/>
      <c r="E18" s="32"/>
      <c r="F18" s="32"/>
      <c r="G18" s="32"/>
      <c r="H18" s="28" t="str">
        <f>IF($M$7="","",IF(LEFT($A$18,4)="2014",DATEDIF(DATE(YEAR($M$7),MONTH($M$7)+1,1),DATE(LEFT($A18,4),10,1),"y"),DATEDIF(DATE(YEAR($M$7),MONTH($M$7)+1,1),DATE(LEFT($A18,4),8,1),"y")))</f>
        <v/>
      </c>
      <c r="I18" s="28"/>
      <c r="J18" s="28"/>
      <c r="K18" s="28"/>
      <c r="L18" s="28"/>
      <c r="M18" s="27"/>
      <c r="N18" s="27"/>
      <c r="O18" s="27"/>
      <c r="P18" s="27"/>
      <c r="Q18" s="28">
        <f>IF($P17&gt;1,40,ROUND($P17*40*2,0)/2)</f>
        <v>0</v>
      </c>
      <c r="R18" s="28"/>
      <c r="S18" s="28"/>
      <c r="T18" s="28"/>
      <c r="U18" s="28"/>
      <c r="V18" s="22"/>
      <c r="W18" s="22"/>
      <c r="X18" s="22"/>
      <c r="Y18" s="22"/>
      <c r="Z18" s="22"/>
      <c r="AA18" s="22"/>
      <c r="AB18" s="24">
        <f t="shared" ref="AB18:AG18" si="1">IF($A18="","",IF(OR($M18="",$M18=0),0,IF($AQ$13&lt;&gt;"ja",0,$Q$18-$V$18)))</f>
        <v>0</v>
      </c>
      <c r="AC18" s="24">
        <f t="shared" si="1"/>
        <v>0</v>
      </c>
      <c r="AD18" s="24">
        <f t="shared" si="1"/>
        <v>0</v>
      </c>
      <c r="AE18" s="24">
        <f t="shared" si="1"/>
        <v>0</v>
      </c>
      <c r="AF18" s="24">
        <f t="shared" si="1"/>
        <v>0</v>
      </c>
      <c r="AG18" s="24">
        <f t="shared" si="1"/>
        <v>0</v>
      </c>
      <c r="AH18" s="24">
        <f>IFERROR(ROUND(IF(A18="","",IF($H18&lt;56,0,IF(AND($AQ$10="nee",$H18&gt;=57),IF($P17&gt;1,1,$P17)*130,IF(AND($AQ$10="nee",$H18=56),IF($P17&gt;1,1,$P17)*130*DATEDIF($AF$7,DATE(RIGHT($A18,4),8,1),"m")/12,IF(AND($AQ$10="ja",$H18&gt;=57,$DK$4&lt;56),IF($P17&gt;1,1,$P17)*130,IF(AND($AQ$10="ja",$DK$4&gt;=56),IF($P17&gt;1,1,$P17)*130,IF(AND($DK$4&lt;56,$H18=56),IF($P17&gt;1,1,$P17)*$DK$6*130,0))))))),1),0)</f>
        <v>0</v>
      </c>
      <c r="AI18" s="24"/>
      <c r="AJ18" s="24"/>
      <c r="AK18" s="24"/>
      <c r="AL18" s="24"/>
      <c r="AM18" s="24"/>
      <c r="AN18" s="22"/>
      <c r="AO18" s="22"/>
      <c r="AP18" s="22"/>
      <c r="AQ18" s="22"/>
      <c r="AR18" s="22"/>
      <c r="AS18" s="22"/>
      <c r="AT18" s="24">
        <f t="shared" ref="AT18:AY18" si="2">IF($A18="","",IF(OR($M18="",$M18=0),0,$AH$18-$AN$18))</f>
        <v>0</v>
      </c>
      <c r="AU18" s="28">
        <f t="shared" si="2"/>
        <v>0</v>
      </c>
      <c r="AV18" s="28">
        <f t="shared" si="2"/>
        <v>0</v>
      </c>
      <c r="AW18" s="28">
        <f t="shared" si="2"/>
        <v>0</v>
      </c>
      <c r="AX18" s="28">
        <f t="shared" si="2"/>
        <v>0</v>
      </c>
      <c r="AY18" s="28">
        <f t="shared" si="2"/>
        <v>0</v>
      </c>
      <c r="AZ18" s="24">
        <f>IFERROR(ROUND(IF(A18="","",IF($AQ$10="nee",0,IF($DK$4&gt;=56,170*IF($P17&gt;1,1,$P17),IF($H18&gt;=57,0,IF($H18=56,130*$DK$5*IF($P17&gt;1,1,$P17),130*IF($P17&gt;1,1,$P17)))))),1),0)</f>
        <v>0</v>
      </c>
      <c r="BA18" s="24"/>
      <c r="BB18" s="24"/>
      <c r="BC18" s="24"/>
      <c r="BD18" s="24"/>
      <c r="BE18" s="24"/>
      <c r="BF18" s="22"/>
      <c r="BG18" s="22"/>
      <c r="BH18" s="22"/>
      <c r="BI18" s="22"/>
      <c r="BJ18" s="22"/>
      <c r="BK18" s="22"/>
      <c r="BL18" s="24">
        <f>V18+AN18+BF18</f>
        <v>0</v>
      </c>
      <c r="BM18" s="24"/>
      <c r="BN18" s="24"/>
      <c r="BO18" s="24"/>
      <c r="BP18" s="24"/>
      <c r="BQ18" s="24"/>
      <c r="BR18" s="24"/>
      <c r="BS18" s="24"/>
      <c r="BT18" s="24"/>
      <c r="BU18" s="24"/>
      <c r="BV18" s="24">
        <f>AB18+AT18</f>
        <v>0</v>
      </c>
      <c r="BW18" s="24"/>
      <c r="BX18" s="24"/>
      <c r="BY18" s="24"/>
      <c r="BZ18" s="24"/>
      <c r="CA18" s="24"/>
      <c r="CB18" s="24"/>
      <c r="CC18" s="24"/>
      <c r="CD18" s="24"/>
      <c r="CE18" s="24"/>
      <c r="CF18" s="22"/>
      <c r="CG18" s="22"/>
      <c r="CH18" s="22"/>
      <c r="CI18" s="22"/>
      <c r="CJ18" s="22"/>
      <c r="CK18" s="22"/>
      <c r="CL18" s="22"/>
      <c r="CM18" s="22"/>
      <c r="CN18" s="22"/>
      <c r="CP18" s="22"/>
      <c r="CQ18" s="22"/>
      <c r="CR18" s="22"/>
      <c r="CS18" s="22"/>
      <c r="CT18" s="22"/>
      <c r="CU18" s="22"/>
      <c r="CV18" s="22"/>
      <c r="CW18" s="22"/>
      <c r="DD18" s="4">
        <f t="shared" ref="DD18:DD32" si="3">IF($DK$4&gt;=56,0.235,IFERROR(ROUND(IF(AND($AQ$10="ja",H18&lt;56),V18/(V18+BF18),IF(AND($AQ$10="ja",H18=56),(V18*$DK$5)/(V18*$DK$5+BF18),0.235)),4),0.235))</f>
        <v>0.23499999999999999</v>
      </c>
      <c r="DE18" s="4">
        <f t="shared" ref="DE18:DE32" si="4">IFERROR(ROUND(IF(AND($AQ$10="ja",$DK$4&gt;=56),V18/(V18+AN18),IF(H18&lt;56,0,IF(AND(H18&gt;=56,AN18&gt;=AH18),0.235,1))),4),0)</f>
        <v>0.23499999999999999</v>
      </c>
    </row>
    <row r="19" spans="1:109" x14ac:dyDescent="0.2">
      <c r="A19" s="32" t="str">
        <f>IF(A18="","",IF($AP$7&gt;DATE(LEFT(A18,4)+1,8,1),LEFT(A18,4)+1&amp;"-"&amp;RIGHT(A18,4)+1,""))</f>
        <v>2015-2016</v>
      </c>
      <c r="B19" s="32"/>
      <c r="C19" s="32"/>
      <c r="D19" s="32"/>
      <c r="E19" s="32"/>
      <c r="F19" s="32"/>
      <c r="G19" s="32"/>
      <c r="H19" s="28" t="str">
        <f>IF(A19="","",IF($M$7="","",DATEDIF(DATE(YEAR($M$7),MONTH($M$7)+1,1),DATE(LEFT($A19,4),8,1),"y")))</f>
        <v/>
      </c>
      <c r="I19" s="28"/>
      <c r="J19" s="28"/>
      <c r="K19" s="28"/>
      <c r="L19" s="28"/>
      <c r="M19" s="27"/>
      <c r="N19" s="27"/>
      <c r="O19" s="27"/>
      <c r="P19" s="27"/>
      <c r="Q19" s="28">
        <f>IF(A19="","",IF($M19&gt;1,40,ROUND($M19*40*2,0)/2))</f>
        <v>0</v>
      </c>
      <c r="R19" s="28"/>
      <c r="S19" s="28"/>
      <c r="T19" s="28"/>
      <c r="U19" s="28"/>
      <c r="V19" s="22"/>
      <c r="W19" s="22"/>
      <c r="X19" s="22"/>
      <c r="Y19" s="22"/>
      <c r="Z19" s="22"/>
      <c r="AA19" s="22"/>
      <c r="AB19" s="24">
        <f t="shared" ref="AB19:AG19" si="5">IF($A19="","",IF(OR($M19="",$M19=0),0,IF($AQ$13&lt;&gt;"ja",0,SUM($Q$18:$U$19)-SUM($V$18:$AA$19))))</f>
        <v>0</v>
      </c>
      <c r="AC19" s="24">
        <f t="shared" si="5"/>
        <v>0</v>
      </c>
      <c r="AD19" s="24">
        <f t="shared" si="5"/>
        <v>0</v>
      </c>
      <c r="AE19" s="24">
        <f t="shared" si="5"/>
        <v>0</v>
      </c>
      <c r="AF19" s="24">
        <f t="shared" si="5"/>
        <v>0</v>
      </c>
      <c r="AG19" s="24">
        <f t="shared" si="5"/>
        <v>0</v>
      </c>
      <c r="AH19" s="24">
        <f t="shared" ref="AH19:AH32" si="6">IFERROR(ROUND(IF(A19="","",IF($H19&lt;56,0,IF(AND($AQ$10="nee",$H19&gt;=57),IF($M19&gt;1,1,$M19)*130,IF(AND($AQ$10="ja",$H19&gt;=57,$DK$4&lt;56),IF($M19&gt;1,1,$M19)*130,IF(AND($AQ$10="ja",$DK$4&gt;=56),IF($M19&gt;1,1,$M19)*130,IF(AND($DK$4&lt;56,$H19=56),IF($M19&gt;1,1,$M19)*$DK$6*130,0)))))),1),0)</f>
        <v>0</v>
      </c>
      <c r="AI19" s="24"/>
      <c r="AJ19" s="24"/>
      <c r="AK19" s="24"/>
      <c r="AL19" s="24"/>
      <c r="AM19" s="24"/>
      <c r="AN19" s="22"/>
      <c r="AO19" s="22"/>
      <c r="AP19" s="22"/>
      <c r="AQ19" s="22"/>
      <c r="AR19" s="22"/>
      <c r="AS19" s="22"/>
      <c r="AT19" s="24">
        <f t="shared" ref="AT19:AY19" si="7">IF($A19="","",IF(OR($M19="",$M19=0),0,SUM($AH$18:$AM$19)-SUM($AN$18:$AS$19)))</f>
        <v>0</v>
      </c>
      <c r="AU19" s="28">
        <f t="shared" si="7"/>
        <v>0</v>
      </c>
      <c r="AV19" s="28">
        <f t="shared" si="7"/>
        <v>0</v>
      </c>
      <c r="AW19" s="28">
        <f t="shared" si="7"/>
        <v>0</v>
      </c>
      <c r="AX19" s="28">
        <f t="shared" si="7"/>
        <v>0</v>
      </c>
      <c r="AY19" s="28">
        <f t="shared" si="7"/>
        <v>0</v>
      </c>
      <c r="AZ19" s="24">
        <f t="shared" ref="AZ19:AZ32" si="8">IFERROR(ROUND(IF(A19="","",IF($AQ$10="nee",0,IF($DK$4&gt;=56,$M19*170,IF($H19&gt;=57,0,IF($H19=56,$M19*130*$DK$5,$M19*130))))),1),0)</f>
        <v>0</v>
      </c>
      <c r="BA19" s="24"/>
      <c r="BB19" s="24"/>
      <c r="BC19" s="24"/>
      <c r="BD19" s="24"/>
      <c r="BE19" s="24"/>
      <c r="BF19" s="23"/>
      <c r="BG19" s="23"/>
      <c r="BH19" s="23"/>
      <c r="BI19" s="23"/>
      <c r="BJ19" s="23"/>
      <c r="BK19" s="23"/>
      <c r="BL19" s="24">
        <f>IF(A19="","",V19+AN19+BF19)</f>
        <v>0</v>
      </c>
      <c r="BM19" s="24"/>
      <c r="BN19" s="24"/>
      <c r="BO19" s="24"/>
      <c r="BP19" s="24"/>
      <c r="BQ19" s="24"/>
      <c r="BR19" s="24"/>
      <c r="BS19" s="24"/>
      <c r="BT19" s="24"/>
      <c r="BU19" s="24"/>
      <c r="BV19" s="24">
        <f>IF(A19="","",AB19+AT19)</f>
        <v>0</v>
      </c>
      <c r="BW19" s="24"/>
      <c r="BX19" s="24"/>
      <c r="BY19" s="24"/>
      <c r="BZ19" s="24"/>
      <c r="CA19" s="24"/>
      <c r="CB19" s="24"/>
      <c r="CC19" s="24"/>
      <c r="CD19" s="24"/>
      <c r="CE19" s="24"/>
      <c r="CF19" s="23"/>
      <c r="CG19" s="23"/>
      <c r="CH19" s="23"/>
      <c r="CI19" s="23"/>
      <c r="CJ19" s="23"/>
      <c r="CK19" s="23"/>
      <c r="CL19" s="23"/>
      <c r="CM19" s="23"/>
      <c r="CN19" s="23"/>
      <c r="CP19" s="22"/>
      <c r="CQ19" s="22"/>
      <c r="CR19" s="22"/>
      <c r="CS19" s="22"/>
      <c r="CT19" s="22"/>
      <c r="CU19" s="22"/>
      <c r="CV19" s="22"/>
      <c r="CW19" s="22"/>
      <c r="DD19" s="4">
        <f t="shared" si="3"/>
        <v>0.23499999999999999</v>
      </c>
      <c r="DE19" s="4">
        <f t="shared" si="4"/>
        <v>0.23499999999999999</v>
      </c>
    </row>
    <row r="20" spans="1:109" x14ac:dyDescent="0.2">
      <c r="A20" s="32" t="str">
        <f t="shared" ref="A20:A32" si="9">IF(A19="","",IF($AP$7&gt;DATE(LEFT(A19,4)+1,8,1),LEFT(A19,4)+1&amp;"-"&amp;RIGHT(A19,4)+1,""))</f>
        <v>2016-2017</v>
      </c>
      <c r="B20" s="32"/>
      <c r="C20" s="32"/>
      <c r="D20" s="32"/>
      <c r="E20" s="32"/>
      <c r="F20" s="32"/>
      <c r="G20" s="32"/>
      <c r="H20" s="28" t="str">
        <f t="shared" ref="H20:H32" si="10">IF(A20="","",IF($M$7="","",DATEDIF(DATE(YEAR($M$7),MONTH($M$7)+1,1),DATE(LEFT($A20,4),8,1),"y")))</f>
        <v/>
      </c>
      <c r="I20" s="28"/>
      <c r="J20" s="28"/>
      <c r="K20" s="28"/>
      <c r="L20" s="28"/>
      <c r="M20" s="27"/>
      <c r="N20" s="27"/>
      <c r="O20" s="27"/>
      <c r="P20" s="27"/>
      <c r="Q20" s="28">
        <f t="shared" ref="Q20:Q32" si="11">IF(A20="","",IF($M20&gt;1,40,ROUND($M20*40*2,0)/2))</f>
        <v>0</v>
      </c>
      <c r="R20" s="28"/>
      <c r="S20" s="28"/>
      <c r="T20" s="28"/>
      <c r="U20" s="28"/>
      <c r="V20" s="22"/>
      <c r="W20" s="22"/>
      <c r="X20" s="22"/>
      <c r="Y20" s="22"/>
      <c r="Z20" s="22"/>
      <c r="AA20" s="22"/>
      <c r="AB20" s="24">
        <f t="shared" ref="AB20:AG20" si="12">IF($A20="","",IF(OR($M20="",$M20=0),0,IF($AQ$13&lt;&gt;"ja",0,SUM($Q$18:$U$20)-SUM($V$18:$AA$20))))</f>
        <v>0</v>
      </c>
      <c r="AC20" s="24">
        <f t="shared" si="12"/>
        <v>0</v>
      </c>
      <c r="AD20" s="24">
        <f t="shared" si="12"/>
        <v>0</v>
      </c>
      <c r="AE20" s="24">
        <f t="shared" si="12"/>
        <v>0</v>
      </c>
      <c r="AF20" s="24">
        <f t="shared" si="12"/>
        <v>0</v>
      </c>
      <c r="AG20" s="24">
        <f t="shared" si="12"/>
        <v>0</v>
      </c>
      <c r="AH20" s="24">
        <f t="shared" si="6"/>
        <v>0</v>
      </c>
      <c r="AI20" s="24"/>
      <c r="AJ20" s="24"/>
      <c r="AK20" s="24"/>
      <c r="AL20" s="24"/>
      <c r="AM20" s="24"/>
      <c r="AN20" s="22"/>
      <c r="AO20" s="22"/>
      <c r="AP20" s="22"/>
      <c r="AQ20" s="22"/>
      <c r="AR20" s="22"/>
      <c r="AS20" s="22"/>
      <c r="AT20" s="24">
        <f>IF($A20="","",IF(OR($M20="",$M20=0),0,SUM($AH$18:$AM$20)-SUM($AN$18:$AS$20)))</f>
        <v>0</v>
      </c>
      <c r="AU20" s="28">
        <f>IF($A20="","",IF(OR($M20="",$M20=0),0,SUM($AH$18:$AM$20)-SUM(#REF!)))</f>
        <v>0</v>
      </c>
      <c r="AV20" s="28">
        <f>IF($A20="","",IF(OR($M20="",$M20=0),0,SUM($AH$18:$AM$20)-SUM(#REF!)))</f>
        <v>0</v>
      </c>
      <c r="AW20" s="28">
        <f>IF($A20="","",IF(OR($M20="",$M20=0),0,SUM($AH$18:$AM$20)-SUM(#REF!)))</f>
        <v>0</v>
      </c>
      <c r="AX20" s="28">
        <f>IF($A20="","",IF(OR($M20="",$M20=0),0,SUM($AH$18:$AM$20)-SUM(#REF!)))</f>
        <v>0</v>
      </c>
      <c r="AY20" s="28">
        <f>IF($A20="","",IF(OR($M20="",$M20=0),0,SUM($AH$18:$AM$20)-SUM(#REF!)))</f>
        <v>0</v>
      </c>
      <c r="AZ20" s="24">
        <f t="shared" si="8"/>
        <v>0</v>
      </c>
      <c r="BA20" s="24"/>
      <c r="BB20" s="24"/>
      <c r="BC20" s="24"/>
      <c r="BD20" s="24"/>
      <c r="BE20" s="24"/>
      <c r="BF20" s="23"/>
      <c r="BG20" s="23"/>
      <c r="BH20" s="23"/>
      <c r="BI20" s="23"/>
      <c r="BJ20" s="23"/>
      <c r="BK20" s="23"/>
      <c r="BL20" s="24">
        <f t="shared" ref="BL20:BL31" si="13">IF(A20="","",V20+AN20+BF20)</f>
        <v>0</v>
      </c>
      <c r="BM20" s="24"/>
      <c r="BN20" s="24"/>
      <c r="BO20" s="24"/>
      <c r="BP20" s="24"/>
      <c r="BQ20" s="24"/>
      <c r="BR20" s="24"/>
      <c r="BS20" s="24"/>
      <c r="BT20" s="24"/>
      <c r="BU20" s="24"/>
      <c r="BV20" s="24">
        <f t="shared" ref="BV20:BV32" si="14">IF(A20="","",AB20+AT20)</f>
        <v>0</v>
      </c>
      <c r="BW20" s="24"/>
      <c r="BX20" s="24"/>
      <c r="BY20" s="24"/>
      <c r="BZ20" s="24"/>
      <c r="CA20" s="24"/>
      <c r="CB20" s="24"/>
      <c r="CC20" s="24"/>
      <c r="CD20" s="24"/>
      <c r="CE20" s="24"/>
      <c r="CF20" s="23"/>
      <c r="CG20" s="23"/>
      <c r="CH20" s="23"/>
      <c r="CI20" s="23"/>
      <c r="CJ20" s="23"/>
      <c r="CK20" s="23"/>
      <c r="CL20" s="23"/>
      <c r="CM20" s="23"/>
      <c r="CN20" s="23"/>
      <c r="CP20" s="22"/>
      <c r="CQ20" s="22"/>
      <c r="CR20" s="22"/>
      <c r="CS20" s="22"/>
      <c r="CT20" s="22"/>
      <c r="CU20" s="22"/>
      <c r="CV20" s="22"/>
      <c r="CW20" s="22"/>
      <c r="DD20" s="4">
        <f t="shared" si="3"/>
        <v>0.23499999999999999</v>
      </c>
      <c r="DE20" s="4">
        <f t="shared" si="4"/>
        <v>0.23499999999999999</v>
      </c>
    </row>
    <row r="21" spans="1:109" x14ac:dyDescent="0.2">
      <c r="A21" s="32" t="str">
        <f t="shared" si="9"/>
        <v>2017-2018</v>
      </c>
      <c r="B21" s="32"/>
      <c r="C21" s="32"/>
      <c r="D21" s="32"/>
      <c r="E21" s="32"/>
      <c r="F21" s="32"/>
      <c r="G21" s="32"/>
      <c r="H21" s="28" t="str">
        <f t="shared" si="10"/>
        <v/>
      </c>
      <c r="I21" s="28"/>
      <c r="J21" s="28"/>
      <c r="K21" s="28"/>
      <c r="L21" s="28"/>
      <c r="M21" s="27"/>
      <c r="N21" s="27"/>
      <c r="O21" s="27"/>
      <c r="P21" s="27"/>
      <c r="Q21" s="28">
        <f t="shared" si="11"/>
        <v>0</v>
      </c>
      <c r="R21" s="28"/>
      <c r="S21" s="28"/>
      <c r="T21" s="28"/>
      <c r="U21" s="28"/>
      <c r="V21" s="22"/>
      <c r="W21" s="22"/>
      <c r="X21" s="22"/>
      <c r="Y21" s="22"/>
      <c r="Z21" s="22"/>
      <c r="AA21" s="22"/>
      <c r="AB21" s="24">
        <f t="shared" ref="AB21:AG21" si="15">IF($A21="","",IF(OR($M21="",$M21=0),0,IF($AQ$13&lt;&gt;"ja",0,SUM($Q$18:$U$21)-SUM($V$18:$AA$21))))</f>
        <v>0</v>
      </c>
      <c r="AC21" s="24">
        <f t="shared" si="15"/>
        <v>0</v>
      </c>
      <c r="AD21" s="24">
        <f t="shared" si="15"/>
        <v>0</v>
      </c>
      <c r="AE21" s="24">
        <f t="shared" si="15"/>
        <v>0</v>
      </c>
      <c r="AF21" s="24">
        <f t="shared" si="15"/>
        <v>0</v>
      </c>
      <c r="AG21" s="24">
        <f t="shared" si="15"/>
        <v>0</v>
      </c>
      <c r="AH21" s="24">
        <f t="shared" si="6"/>
        <v>0</v>
      </c>
      <c r="AI21" s="24"/>
      <c r="AJ21" s="24"/>
      <c r="AK21" s="24"/>
      <c r="AL21" s="24"/>
      <c r="AM21" s="24"/>
      <c r="AN21" s="22"/>
      <c r="AO21" s="22"/>
      <c r="AP21" s="22"/>
      <c r="AQ21" s="22"/>
      <c r="AR21" s="22"/>
      <c r="AS21" s="22"/>
      <c r="AT21" s="24">
        <f t="shared" ref="AT21:AY21" si="16">IF($A21="","",IF(OR($M21="",$M21=0),0,SUM($AH$18:$AM$21)-SUM($AN$18:$AS$21)))</f>
        <v>0</v>
      </c>
      <c r="AU21" s="28">
        <f t="shared" si="16"/>
        <v>0</v>
      </c>
      <c r="AV21" s="28">
        <f t="shared" si="16"/>
        <v>0</v>
      </c>
      <c r="AW21" s="28">
        <f t="shared" si="16"/>
        <v>0</v>
      </c>
      <c r="AX21" s="28">
        <f t="shared" si="16"/>
        <v>0</v>
      </c>
      <c r="AY21" s="28">
        <f t="shared" si="16"/>
        <v>0</v>
      </c>
      <c r="AZ21" s="24">
        <f t="shared" si="8"/>
        <v>0</v>
      </c>
      <c r="BA21" s="24"/>
      <c r="BB21" s="24"/>
      <c r="BC21" s="24"/>
      <c r="BD21" s="24"/>
      <c r="BE21" s="24"/>
      <c r="BF21" s="23"/>
      <c r="BG21" s="23"/>
      <c r="BH21" s="23"/>
      <c r="BI21" s="23"/>
      <c r="BJ21" s="23"/>
      <c r="BK21" s="23"/>
      <c r="BL21" s="24">
        <f t="shared" si="13"/>
        <v>0</v>
      </c>
      <c r="BM21" s="24"/>
      <c r="BN21" s="24"/>
      <c r="BO21" s="24"/>
      <c r="BP21" s="24"/>
      <c r="BQ21" s="24"/>
      <c r="BR21" s="24"/>
      <c r="BS21" s="24"/>
      <c r="BT21" s="24"/>
      <c r="BU21" s="24"/>
      <c r="BV21" s="24">
        <f t="shared" si="14"/>
        <v>0</v>
      </c>
      <c r="BW21" s="24"/>
      <c r="BX21" s="24"/>
      <c r="BY21" s="24"/>
      <c r="BZ21" s="24"/>
      <c r="CA21" s="24"/>
      <c r="CB21" s="24"/>
      <c r="CC21" s="24"/>
      <c r="CD21" s="24"/>
      <c r="CE21" s="24"/>
      <c r="CF21" s="23"/>
      <c r="CG21" s="23"/>
      <c r="CH21" s="23"/>
      <c r="CI21" s="23"/>
      <c r="CJ21" s="23"/>
      <c r="CK21" s="23"/>
      <c r="CL21" s="23"/>
      <c r="CM21" s="23"/>
      <c r="CN21" s="23"/>
      <c r="CP21" s="22"/>
      <c r="CQ21" s="22"/>
      <c r="CR21" s="22"/>
      <c r="CS21" s="22"/>
      <c r="CT21" s="22"/>
      <c r="CU21" s="22"/>
      <c r="CV21" s="22"/>
      <c r="CW21" s="22"/>
      <c r="DD21" s="4">
        <f t="shared" si="3"/>
        <v>0.23499999999999999</v>
      </c>
      <c r="DE21" s="4">
        <f t="shared" si="4"/>
        <v>0.23499999999999999</v>
      </c>
    </row>
    <row r="22" spans="1:109" x14ac:dyDescent="0.2">
      <c r="A22" s="32" t="str">
        <f t="shared" si="9"/>
        <v>2018-2019</v>
      </c>
      <c r="B22" s="32"/>
      <c r="C22" s="32"/>
      <c r="D22" s="32"/>
      <c r="E22" s="32"/>
      <c r="F22" s="32"/>
      <c r="G22" s="32"/>
      <c r="H22" s="28" t="str">
        <f t="shared" si="10"/>
        <v/>
      </c>
      <c r="I22" s="28"/>
      <c r="J22" s="28"/>
      <c r="K22" s="28"/>
      <c r="L22" s="28"/>
      <c r="M22" s="27"/>
      <c r="N22" s="27"/>
      <c r="O22" s="27"/>
      <c r="P22" s="27"/>
      <c r="Q22" s="28">
        <f t="shared" si="11"/>
        <v>0</v>
      </c>
      <c r="R22" s="28"/>
      <c r="S22" s="28"/>
      <c r="T22" s="28"/>
      <c r="U22" s="28"/>
      <c r="V22" s="22"/>
      <c r="W22" s="22"/>
      <c r="X22" s="22"/>
      <c r="Y22" s="22"/>
      <c r="Z22" s="22"/>
      <c r="AA22" s="22"/>
      <c r="AB22" s="24">
        <f>IF($A22="","",IF(OR($M22="",$M22=0),0,IF($AQ$13&lt;&gt;"ja",0,IF($AB21=0,$Q22-$V22,IF($AH$18=0,SUM($Q$19:$U$22)-SUM($V$19:$AA$22)+IF($V$19&gt;=$AB$18,$AB$18,$AB$18-$V$19),SUM($Q$18:$U$22)-SUM($V$18:$AA$22))))))</f>
        <v>0</v>
      </c>
      <c r="AC22" s="24">
        <f t="shared" ref="AC22:AG22" si="17">IF($A22="","",IF(OR($M22="",$M22=0),0,IF($AQ$13&lt;&gt;"ja",0,IF($AH$18=0,SUM($Q$19:$U$22)-SUM($V$19:$AA$22)+IF($V$19&gt;=$AB$18,$AB$18,$V$19),SUM($Q$18:$U$22)-SUM($V$18:$AA$22)))))</f>
        <v>0</v>
      </c>
      <c r="AD22" s="24">
        <f t="shared" si="17"/>
        <v>0</v>
      </c>
      <c r="AE22" s="24">
        <f t="shared" si="17"/>
        <v>0</v>
      </c>
      <c r="AF22" s="24">
        <f t="shared" si="17"/>
        <v>0</v>
      </c>
      <c r="AG22" s="24">
        <f t="shared" si="17"/>
        <v>0</v>
      </c>
      <c r="AH22" s="24">
        <f t="shared" si="6"/>
        <v>0</v>
      </c>
      <c r="AI22" s="24"/>
      <c r="AJ22" s="24"/>
      <c r="AK22" s="24"/>
      <c r="AL22" s="24"/>
      <c r="AM22" s="24"/>
      <c r="AN22" s="22"/>
      <c r="AO22" s="22"/>
      <c r="AP22" s="22"/>
      <c r="AQ22" s="22"/>
      <c r="AR22" s="22"/>
      <c r="AS22" s="22"/>
      <c r="AT22" s="24">
        <f>IF($A22="","",IF(OR($M22="",$M22=0),0,IF($AT21=0,$AH22-$AN22,SUM($AH$18:$AM$22)-SUM($AN$18:$AS$22))))</f>
        <v>0</v>
      </c>
      <c r="AU22" s="28">
        <f t="shared" ref="AU22:AY22" si="18">IF($A22="","",IF(OR($M22="",$M22=0),0,SUM($AH$18:$AM$22)-SUM($AN$18:$AS$22)))</f>
        <v>0</v>
      </c>
      <c r="AV22" s="28">
        <f t="shared" si="18"/>
        <v>0</v>
      </c>
      <c r="AW22" s="28">
        <f t="shared" si="18"/>
        <v>0</v>
      </c>
      <c r="AX22" s="28">
        <f t="shared" si="18"/>
        <v>0</v>
      </c>
      <c r="AY22" s="28">
        <f t="shared" si="18"/>
        <v>0</v>
      </c>
      <c r="AZ22" s="24">
        <f t="shared" si="8"/>
        <v>0</v>
      </c>
      <c r="BA22" s="24"/>
      <c r="BB22" s="24"/>
      <c r="BC22" s="24"/>
      <c r="BD22" s="24"/>
      <c r="BE22" s="24"/>
      <c r="BF22" s="23"/>
      <c r="BG22" s="23"/>
      <c r="BH22" s="23"/>
      <c r="BI22" s="23"/>
      <c r="BJ22" s="23"/>
      <c r="BK22" s="23"/>
      <c r="BL22" s="24">
        <f t="shared" si="13"/>
        <v>0</v>
      </c>
      <c r="BM22" s="24"/>
      <c r="BN22" s="24"/>
      <c r="BO22" s="24"/>
      <c r="BP22" s="24"/>
      <c r="BQ22" s="24"/>
      <c r="BR22" s="24"/>
      <c r="BS22" s="24"/>
      <c r="BT22" s="24"/>
      <c r="BU22" s="24"/>
      <c r="BV22" s="24">
        <f t="shared" si="14"/>
        <v>0</v>
      </c>
      <c r="BW22" s="24"/>
      <c r="BX22" s="24"/>
      <c r="BY22" s="24"/>
      <c r="BZ22" s="24"/>
      <c r="CA22" s="24"/>
      <c r="CB22" s="24"/>
      <c r="CC22" s="24"/>
      <c r="CD22" s="24"/>
      <c r="CE22" s="24"/>
      <c r="CF22" s="23"/>
      <c r="CG22" s="23"/>
      <c r="CH22" s="23"/>
      <c r="CI22" s="23"/>
      <c r="CJ22" s="23"/>
      <c r="CK22" s="23"/>
      <c r="CL22" s="23"/>
      <c r="CM22" s="23"/>
      <c r="CN22" s="23"/>
      <c r="CP22" s="22"/>
      <c r="CQ22" s="22"/>
      <c r="CR22" s="22"/>
      <c r="CS22" s="22"/>
      <c r="CT22" s="22"/>
      <c r="CU22" s="22"/>
      <c r="CV22" s="22"/>
      <c r="CW22" s="22"/>
      <c r="DD22" s="4">
        <f t="shared" si="3"/>
        <v>0.23499999999999999</v>
      </c>
      <c r="DE22" s="4">
        <f t="shared" si="4"/>
        <v>0.23499999999999999</v>
      </c>
    </row>
    <row r="23" spans="1:109" x14ac:dyDescent="0.2">
      <c r="A23" s="32" t="str">
        <f t="shared" si="9"/>
        <v>2019-2020</v>
      </c>
      <c r="B23" s="32"/>
      <c r="C23" s="32"/>
      <c r="D23" s="32"/>
      <c r="E23" s="32"/>
      <c r="F23" s="32"/>
      <c r="G23" s="32"/>
      <c r="H23" s="28" t="str">
        <f t="shared" si="10"/>
        <v/>
      </c>
      <c r="I23" s="28"/>
      <c r="J23" s="28"/>
      <c r="K23" s="28"/>
      <c r="L23" s="28"/>
      <c r="M23" s="27"/>
      <c r="N23" s="27"/>
      <c r="O23" s="27"/>
      <c r="P23" s="27"/>
      <c r="Q23" s="28">
        <f t="shared" si="11"/>
        <v>0</v>
      </c>
      <c r="R23" s="28"/>
      <c r="S23" s="28"/>
      <c r="T23" s="28"/>
      <c r="U23" s="28"/>
      <c r="V23" s="22"/>
      <c r="W23" s="22"/>
      <c r="X23" s="22"/>
      <c r="Y23" s="22"/>
      <c r="Z23" s="22"/>
      <c r="AA23" s="22"/>
      <c r="AB23" s="24">
        <f>IF($A23="","",IF(OR($M23="",$M23=0),0,IF($AQ$13&lt;&gt;"ja",0,IF($AB22=0,$Q23-$V23,IF($AH19=0,SUM($Q20:$U23)-SUM($V20:$AA23)+IF($V20&gt;=$AB19,$AB19,$AB19-$V20),IF($AH18=0,SUM($Q19:$U23)-SUM($V19:$AA23)+IF($V19&gt;=$AB18,$AB18,$AB18-$V19),SUM($Q18:$U23)-SUM($V18:$AA23)))))))</f>
        <v>0</v>
      </c>
      <c r="AC23" s="24">
        <f t="shared" ref="AC23:AG32" si="19">IF($A23="","",IF(OR($M23="",$M23=0),0,IF($AQ$13&lt;&gt;"ja",0,IF($AH19=0,SUM($Q20:$U23)-SUM($V20:$AA23)+IF($V20&gt;=$AB19,$AB19,$V20),IF($AH18=0,SUM($Q19:$U23)-SUM($V19:$AA23)+IF($V19&gt;=$AB18,$AB18,$V19),SUM($Q18:$U23)-SUM($V18:$AA23))))))</f>
        <v>0</v>
      </c>
      <c r="AD23" s="24">
        <f t="shared" si="19"/>
        <v>0</v>
      </c>
      <c r="AE23" s="24">
        <f t="shared" si="19"/>
        <v>0</v>
      </c>
      <c r="AF23" s="24">
        <f t="shared" si="19"/>
        <v>0</v>
      </c>
      <c r="AG23" s="24">
        <f t="shared" si="19"/>
        <v>0</v>
      </c>
      <c r="AH23" s="24">
        <f t="shared" si="6"/>
        <v>0</v>
      </c>
      <c r="AI23" s="24"/>
      <c r="AJ23" s="24"/>
      <c r="AK23" s="24"/>
      <c r="AL23" s="24"/>
      <c r="AM23" s="24"/>
      <c r="AN23" s="22"/>
      <c r="AO23" s="22"/>
      <c r="AP23" s="22"/>
      <c r="AQ23" s="22"/>
      <c r="AR23" s="22"/>
      <c r="AS23" s="22"/>
      <c r="AT23" s="24">
        <f>IF($A23="","",IF(OR($M23="",$M23=0),0,IF($AT22=0,$AH23-$AN23,SUM($AH18:$AM23)-SUM($AN18:$AS23))))</f>
        <v>0</v>
      </c>
      <c r="AU23" s="28">
        <f t="shared" ref="AU23:AY32" si="20">IF($A23="","",IF(OR($M23="",$M23=0),0,SUM($AH18:$AM23)-SUM($AN18:$AS23)))</f>
        <v>0</v>
      </c>
      <c r="AV23" s="28">
        <f t="shared" si="20"/>
        <v>0</v>
      </c>
      <c r="AW23" s="28">
        <f t="shared" si="20"/>
        <v>0</v>
      </c>
      <c r="AX23" s="28">
        <f t="shared" si="20"/>
        <v>0</v>
      </c>
      <c r="AY23" s="28">
        <f t="shared" si="20"/>
        <v>0</v>
      </c>
      <c r="AZ23" s="24">
        <f t="shared" si="8"/>
        <v>0</v>
      </c>
      <c r="BA23" s="24"/>
      <c r="BB23" s="24"/>
      <c r="BC23" s="24"/>
      <c r="BD23" s="24"/>
      <c r="BE23" s="24"/>
      <c r="BF23" s="23"/>
      <c r="BG23" s="23"/>
      <c r="BH23" s="23"/>
      <c r="BI23" s="23"/>
      <c r="BJ23" s="23"/>
      <c r="BK23" s="23"/>
      <c r="BL23" s="24">
        <f t="shared" si="13"/>
        <v>0</v>
      </c>
      <c r="BM23" s="24"/>
      <c r="BN23" s="24"/>
      <c r="BO23" s="24"/>
      <c r="BP23" s="24"/>
      <c r="BQ23" s="24"/>
      <c r="BR23" s="24"/>
      <c r="BS23" s="24"/>
      <c r="BT23" s="24"/>
      <c r="BU23" s="24"/>
      <c r="BV23" s="24">
        <f t="shared" si="14"/>
        <v>0</v>
      </c>
      <c r="BW23" s="24"/>
      <c r="BX23" s="24"/>
      <c r="BY23" s="24"/>
      <c r="BZ23" s="24"/>
      <c r="CA23" s="24"/>
      <c r="CB23" s="24"/>
      <c r="CC23" s="24"/>
      <c r="CD23" s="24"/>
      <c r="CE23" s="24"/>
      <c r="CF23" s="23"/>
      <c r="CG23" s="23"/>
      <c r="CH23" s="23"/>
      <c r="CI23" s="23"/>
      <c r="CJ23" s="23"/>
      <c r="CK23" s="23"/>
      <c r="CL23" s="23"/>
      <c r="CM23" s="23"/>
      <c r="CN23" s="23"/>
      <c r="CP23" s="22"/>
      <c r="CQ23" s="22"/>
      <c r="CR23" s="22"/>
      <c r="CS23" s="22"/>
      <c r="CT23" s="22"/>
      <c r="CU23" s="22"/>
      <c r="CV23" s="22"/>
      <c r="CW23" s="22"/>
      <c r="DD23" s="4">
        <f t="shared" si="3"/>
        <v>0.23499999999999999</v>
      </c>
      <c r="DE23" s="4">
        <f t="shared" si="4"/>
        <v>0.23499999999999999</v>
      </c>
    </row>
    <row r="24" spans="1:109" x14ac:dyDescent="0.2">
      <c r="A24" s="32" t="str">
        <f t="shared" si="9"/>
        <v>2020-2021</v>
      </c>
      <c r="B24" s="32"/>
      <c r="C24" s="32"/>
      <c r="D24" s="32"/>
      <c r="E24" s="32"/>
      <c r="F24" s="32"/>
      <c r="G24" s="32"/>
      <c r="H24" s="28" t="str">
        <f t="shared" si="10"/>
        <v/>
      </c>
      <c r="I24" s="28"/>
      <c r="J24" s="28"/>
      <c r="K24" s="28"/>
      <c r="L24" s="28"/>
      <c r="M24" s="27"/>
      <c r="N24" s="27"/>
      <c r="O24" s="27"/>
      <c r="P24" s="27"/>
      <c r="Q24" s="28">
        <f t="shared" si="11"/>
        <v>0</v>
      </c>
      <c r="R24" s="28"/>
      <c r="S24" s="28"/>
      <c r="T24" s="28"/>
      <c r="U24" s="28"/>
      <c r="V24" s="22"/>
      <c r="W24" s="22"/>
      <c r="X24" s="22"/>
      <c r="Y24" s="22"/>
      <c r="Z24" s="22"/>
      <c r="AA24" s="22"/>
      <c r="AB24" s="24">
        <f>IF($A24="","",IF(OR($M24="",$M24=0),0,IF($AQ$13&lt;&gt;"ja",0,IF($AB23=0,$Q24-$V24,IF($AH20=0,SUM($Q21:$U24)-SUM($V21:$AA24)+IF($V21&gt;=$AB20,$AB20,$AB20-$V21),IF($AH19=0,SUM($Q20:$U24)-SUM($V20:$AA24)+IF($V20&gt;=$AB19,$AB19,$AB19-$V20),IF($AB23+$Q24-$V24&gt;=SUM($Q19:$U24),SUM($Q19:$U24),$AB23+$Q24-$V24)))))))</f>
        <v>0</v>
      </c>
      <c r="AC24" s="24">
        <f t="shared" si="19"/>
        <v>0</v>
      </c>
      <c r="AD24" s="24">
        <f t="shared" si="19"/>
        <v>0</v>
      </c>
      <c r="AE24" s="24">
        <f t="shared" si="19"/>
        <v>0</v>
      </c>
      <c r="AF24" s="24">
        <f t="shared" si="19"/>
        <v>0</v>
      </c>
      <c r="AG24" s="24">
        <f t="shared" si="19"/>
        <v>0</v>
      </c>
      <c r="AH24" s="24">
        <f t="shared" si="6"/>
        <v>0</v>
      </c>
      <c r="AI24" s="24"/>
      <c r="AJ24" s="24"/>
      <c r="AK24" s="24"/>
      <c r="AL24" s="24"/>
      <c r="AM24" s="24"/>
      <c r="AN24" s="22"/>
      <c r="AO24" s="22"/>
      <c r="AP24" s="22"/>
      <c r="AQ24" s="22"/>
      <c r="AR24" s="22"/>
      <c r="AS24" s="22"/>
      <c r="AT24" s="24">
        <f>IF($A24="","",IF(OR($M24="",$M24=0),0,IF($AT23=0,$AH24-$AN24,IF($AT23+$AH24-$AN24&gt;=SUM($AH19:$AM24),SUM($AH19:$AM24),$AT23+$AH24-$AN24))))</f>
        <v>0</v>
      </c>
      <c r="AU24" s="28">
        <f t="shared" si="20"/>
        <v>0</v>
      </c>
      <c r="AV24" s="28">
        <f t="shared" si="20"/>
        <v>0</v>
      </c>
      <c r="AW24" s="28">
        <f t="shared" si="20"/>
        <v>0</v>
      </c>
      <c r="AX24" s="28">
        <f t="shared" si="20"/>
        <v>0</v>
      </c>
      <c r="AY24" s="28">
        <f t="shared" si="20"/>
        <v>0</v>
      </c>
      <c r="AZ24" s="24">
        <f t="shared" si="8"/>
        <v>0</v>
      </c>
      <c r="BA24" s="24"/>
      <c r="BB24" s="24"/>
      <c r="BC24" s="24"/>
      <c r="BD24" s="24"/>
      <c r="BE24" s="24"/>
      <c r="BF24" s="23"/>
      <c r="BG24" s="23"/>
      <c r="BH24" s="23"/>
      <c r="BI24" s="23"/>
      <c r="BJ24" s="23"/>
      <c r="BK24" s="23"/>
      <c r="BL24" s="24">
        <f t="shared" si="13"/>
        <v>0</v>
      </c>
      <c r="BM24" s="24"/>
      <c r="BN24" s="24"/>
      <c r="BO24" s="24"/>
      <c r="BP24" s="24"/>
      <c r="BQ24" s="24"/>
      <c r="BR24" s="24"/>
      <c r="BS24" s="24"/>
      <c r="BT24" s="24"/>
      <c r="BU24" s="24"/>
      <c r="BV24" s="24">
        <f t="shared" si="14"/>
        <v>0</v>
      </c>
      <c r="BW24" s="24"/>
      <c r="BX24" s="24"/>
      <c r="BY24" s="24"/>
      <c r="BZ24" s="24"/>
      <c r="CA24" s="24"/>
      <c r="CB24" s="24"/>
      <c r="CC24" s="24"/>
      <c r="CD24" s="24"/>
      <c r="CE24" s="24"/>
      <c r="CF24" s="23"/>
      <c r="CG24" s="23"/>
      <c r="CH24" s="23"/>
      <c r="CI24" s="23"/>
      <c r="CJ24" s="23"/>
      <c r="CK24" s="23"/>
      <c r="CL24" s="23"/>
      <c r="CM24" s="23"/>
      <c r="CN24" s="23"/>
      <c r="CP24" s="22"/>
      <c r="CQ24" s="22"/>
      <c r="CR24" s="22"/>
      <c r="CS24" s="22"/>
      <c r="CT24" s="22"/>
      <c r="CU24" s="22"/>
      <c r="CV24" s="22"/>
      <c r="CW24" s="22"/>
      <c r="DD24" s="4">
        <f t="shared" si="3"/>
        <v>0.23499999999999999</v>
      </c>
      <c r="DE24" s="4">
        <f t="shared" si="4"/>
        <v>0.23499999999999999</v>
      </c>
    </row>
    <row r="25" spans="1:109" x14ac:dyDescent="0.2">
      <c r="A25" s="32" t="str">
        <f t="shared" si="9"/>
        <v>2021-2022</v>
      </c>
      <c r="B25" s="32"/>
      <c r="C25" s="32"/>
      <c r="D25" s="32"/>
      <c r="E25" s="32"/>
      <c r="F25" s="32"/>
      <c r="G25" s="32"/>
      <c r="H25" s="28" t="str">
        <f t="shared" si="10"/>
        <v/>
      </c>
      <c r="I25" s="28"/>
      <c r="J25" s="28"/>
      <c r="K25" s="28"/>
      <c r="L25" s="28"/>
      <c r="M25" s="27"/>
      <c r="N25" s="27"/>
      <c r="O25" s="27"/>
      <c r="P25" s="27"/>
      <c r="Q25" s="28">
        <f t="shared" si="11"/>
        <v>0</v>
      </c>
      <c r="R25" s="28"/>
      <c r="S25" s="28"/>
      <c r="T25" s="28"/>
      <c r="U25" s="28"/>
      <c r="V25" s="22"/>
      <c r="W25" s="22"/>
      <c r="X25" s="22"/>
      <c r="Y25" s="22"/>
      <c r="Z25" s="22"/>
      <c r="AA25" s="22"/>
      <c r="AB25" s="24">
        <f t="shared" ref="AB25:AB32" si="21">IF($A25="","",IF(OR($M25="",$M25=0),0,IF($AQ$13&lt;&gt;"ja",0,IF($AB24=0,$Q25-$V25,IF($AH21=0,SUM($Q22:$U25)-SUM($V22:$AA25)+IF($V22&gt;=$AB21,$AB21,$AB21-$V22),IF($AH20=0,SUM($Q21:$U25)-SUM($V21:$AA25)+IF($V21&gt;=$AB20,$AB20,$AB20-$V21),IF($AB24+$Q25-$V25&gt;=SUM($Q20:$U25),SUM($Q20:$U25),$AB24+$Q25-$V25)))))))</f>
        <v>0</v>
      </c>
      <c r="AC25" s="24">
        <f t="shared" si="19"/>
        <v>0</v>
      </c>
      <c r="AD25" s="24">
        <f t="shared" si="19"/>
        <v>0</v>
      </c>
      <c r="AE25" s="24">
        <f t="shared" si="19"/>
        <v>0</v>
      </c>
      <c r="AF25" s="24">
        <f t="shared" si="19"/>
        <v>0</v>
      </c>
      <c r="AG25" s="24">
        <f t="shared" si="19"/>
        <v>0</v>
      </c>
      <c r="AH25" s="24">
        <f t="shared" si="6"/>
        <v>0</v>
      </c>
      <c r="AI25" s="24"/>
      <c r="AJ25" s="24"/>
      <c r="AK25" s="24"/>
      <c r="AL25" s="24"/>
      <c r="AM25" s="24"/>
      <c r="AN25" s="23"/>
      <c r="AO25" s="23"/>
      <c r="AP25" s="23"/>
      <c r="AQ25" s="23"/>
      <c r="AR25" s="23"/>
      <c r="AS25" s="23"/>
      <c r="AT25" s="24">
        <f t="shared" ref="AT25:AT32" si="22">IF($A25="","",IF(OR($M25="",$M25=0),0,IF($AT24=0,$AH25-$AN25,IF($AT24+$AH25-$AN25&gt;=SUM($AH20:$AM25),SUM($AH20:$AM25),$AT24+$AH25-$AN25))))</f>
        <v>0</v>
      </c>
      <c r="AU25" s="28">
        <f t="shared" si="20"/>
        <v>0</v>
      </c>
      <c r="AV25" s="28">
        <f t="shared" si="20"/>
        <v>0</v>
      </c>
      <c r="AW25" s="28">
        <f t="shared" si="20"/>
        <v>0</v>
      </c>
      <c r="AX25" s="28">
        <f t="shared" si="20"/>
        <v>0</v>
      </c>
      <c r="AY25" s="28">
        <f t="shared" si="20"/>
        <v>0</v>
      </c>
      <c r="AZ25" s="24">
        <f t="shared" si="8"/>
        <v>0</v>
      </c>
      <c r="BA25" s="24"/>
      <c r="BB25" s="24"/>
      <c r="BC25" s="24"/>
      <c r="BD25" s="24"/>
      <c r="BE25" s="24"/>
      <c r="BF25" s="23"/>
      <c r="BG25" s="23"/>
      <c r="BH25" s="23"/>
      <c r="BI25" s="23"/>
      <c r="BJ25" s="23"/>
      <c r="BK25" s="23"/>
      <c r="BL25" s="24">
        <f t="shared" si="13"/>
        <v>0</v>
      </c>
      <c r="BM25" s="24"/>
      <c r="BN25" s="24"/>
      <c r="BO25" s="24"/>
      <c r="BP25" s="24"/>
      <c r="BQ25" s="24"/>
      <c r="BR25" s="24"/>
      <c r="BS25" s="24"/>
      <c r="BT25" s="24"/>
      <c r="BU25" s="24"/>
      <c r="BV25" s="24">
        <f t="shared" si="14"/>
        <v>0</v>
      </c>
      <c r="BW25" s="24"/>
      <c r="BX25" s="24"/>
      <c r="BY25" s="24"/>
      <c r="BZ25" s="24"/>
      <c r="CA25" s="24"/>
      <c r="CB25" s="24"/>
      <c r="CC25" s="24"/>
      <c r="CD25" s="24"/>
      <c r="CE25" s="24"/>
      <c r="CF25" s="23"/>
      <c r="CG25" s="23"/>
      <c r="CH25" s="23"/>
      <c r="CI25" s="23"/>
      <c r="CJ25" s="23"/>
      <c r="CK25" s="23"/>
      <c r="CL25" s="23"/>
      <c r="CM25" s="23"/>
      <c r="CN25" s="23"/>
      <c r="CP25" s="22"/>
      <c r="CQ25" s="22"/>
      <c r="CR25" s="22"/>
      <c r="CS25" s="22"/>
      <c r="CT25" s="22"/>
      <c r="CU25" s="22"/>
      <c r="CV25" s="22"/>
      <c r="CW25" s="22"/>
      <c r="DD25" s="4">
        <f t="shared" si="3"/>
        <v>0.23499999999999999</v>
      </c>
      <c r="DE25" s="4">
        <f t="shared" si="4"/>
        <v>0.23499999999999999</v>
      </c>
    </row>
    <row r="26" spans="1:109" x14ac:dyDescent="0.2">
      <c r="A26" s="32" t="str">
        <f t="shared" si="9"/>
        <v>2022-2023</v>
      </c>
      <c r="B26" s="32"/>
      <c r="C26" s="32"/>
      <c r="D26" s="32"/>
      <c r="E26" s="32"/>
      <c r="F26" s="32"/>
      <c r="G26" s="32"/>
      <c r="H26" s="28" t="str">
        <f t="shared" si="10"/>
        <v/>
      </c>
      <c r="I26" s="28"/>
      <c r="J26" s="28"/>
      <c r="K26" s="28"/>
      <c r="L26" s="28"/>
      <c r="M26" s="27"/>
      <c r="N26" s="27"/>
      <c r="O26" s="27"/>
      <c r="P26" s="27"/>
      <c r="Q26" s="28">
        <f t="shared" si="11"/>
        <v>0</v>
      </c>
      <c r="R26" s="28"/>
      <c r="S26" s="28"/>
      <c r="T26" s="28"/>
      <c r="U26" s="28"/>
      <c r="V26" s="22"/>
      <c r="W26" s="22"/>
      <c r="X26" s="22"/>
      <c r="Y26" s="22"/>
      <c r="Z26" s="22"/>
      <c r="AA26" s="22"/>
      <c r="AB26" s="24">
        <f t="shared" si="21"/>
        <v>0</v>
      </c>
      <c r="AC26" s="24">
        <f t="shared" si="19"/>
        <v>0</v>
      </c>
      <c r="AD26" s="24">
        <f t="shared" si="19"/>
        <v>0</v>
      </c>
      <c r="AE26" s="24">
        <f t="shared" si="19"/>
        <v>0</v>
      </c>
      <c r="AF26" s="24">
        <f t="shared" si="19"/>
        <v>0</v>
      </c>
      <c r="AG26" s="24">
        <f t="shared" si="19"/>
        <v>0</v>
      </c>
      <c r="AH26" s="24">
        <f t="shared" si="6"/>
        <v>0</v>
      </c>
      <c r="AI26" s="24"/>
      <c r="AJ26" s="24"/>
      <c r="AK26" s="24"/>
      <c r="AL26" s="24"/>
      <c r="AM26" s="24"/>
      <c r="AN26" s="23"/>
      <c r="AO26" s="23"/>
      <c r="AP26" s="23"/>
      <c r="AQ26" s="23"/>
      <c r="AR26" s="23"/>
      <c r="AS26" s="23"/>
      <c r="AT26" s="24">
        <f t="shared" si="22"/>
        <v>0</v>
      </c>
      <c r="AU26" s="28">
        <f t="shared" si="20"/>
        <v>0</v>
      </c>
      <c r="AV26" s="28">
        <f t="shared" si="20"/>
        <v>0</v>
      </c>
      <c r="AW26" s="28">
        <f t="shared" si="20"/>
        <v>0</v>
      </c>
      <c r="AX26" s="28">
        <f t="shared" si="20"/>
        <v>0</v>
      </c>
      <c r="AY26" s="28">
        <f t="shared" si="20"/>
        <v>0</v>
      </c>
      <c r="AZ26" s="24">
        <f t="shared" si="8"/>
        <v>0</v>
      </c>
      <c r="BA26" s="24"/>
      <c r="BB26" s="24"/>
      <c r="BC26" s="24"/>
      <c r="BD26" s="24"/>
      <c r="BE26" s="24"/>
      <c r="BF26" s="23"/>
      <c r="BG26" s="23"/>
      <c r="BH26" s="23"/>
      <c r="BI26" s="23"/>
      <c r="BJ26" s="23"/>
      <c r="BK26" s="23"/>
      <c r="BL26" s="24">
        <f t="shared" si="13"/>
        <v>0</v>
      </c>
      <c r="BM26" s="24"/>
      <c r="BN26" s="24"/>
      <c r="BO26" s="24"/>
      <c r="BP26" s="24"/>
      <c r="BQ26" s="24"/>
      <c r="BR26" s="24"/>
      <c r="BS26" s="24"/>
      <c r="BT26" s="24"/>
      <c r="BU26" s="24"/>
      <c r="BV26" s="24">
        <f t="shared" si="14"/>
        <v>0</v>
      </c>
      <c r="BW26" s="24"/>
      <c r="BX26" s="24"/>
      <c r="BY26" s="24"/>
      <c r="BZ26" s="24"/>
      <c r="CA26" s="24"/>
      <c r="CB26" s="24"/>
      <c r="CC26" s="24"/>
      <c r="CD26" s="24"/>
      <c r="CE26" s="24"/>
      <c r="CF26" s="23"/>
      <c r="CG26" s="23"/>
      <c r="CH26" s="23"/>
      <c r="CI26" s="23"/>
      <c r="CJ26" s="23"/>
      <c r="CK26" s="23"/>
      <c r="CL26" s="23"/>
      <c r="CM26" s="23"/>
      <c r="CN26" s="23"/>
      <c r="CP26" s="22"/>
      <c r="CQ26" s="22"/>
      <c r="CR26" s="22"/>
      <c r="CS26" s="22"/>
      <c r="CT26" s="22"/>
      <c r="CU26" s="22"/>
      <c r="CV26" s="22"/>
      <c r="CW26" s="22"/>
      <c r="DD26" s="4">
        <f t="shared" si="3"/>
        <v>0.23499999999999999</v>
      </c>
      <c r="DE26" s="4">
        <f t="shared" si="4"/>
        <v>0.23499999999999999</v>
      </c>
    </row>
    <row r="27" spans="1:109" x14ac:dyDescent="0.2">
      <c r="A27" s="32" t="str">
        <f t="shared" si="9"/>
        <v>2023-2024</v>
      </c>
      <c r="B27" s="32"/>
      <c r="C27" s="32"/>
      <c r="D27" s="32"/>
      <c r="E27" s="32"/>
      <c r="F27" s="32"/>
      <c r="G27" s="32"/>
      <c r="H27" s="28" t="str">
        <f t="shared" si="10"/>
        <v/>
      </c>
      <c r="I27" s="28"/>
      <c r="J27" s="28"/>
      <c r="K27" s="28"/>
      <c r="L27" s="28"/>
      <c r="M27" s="27"/>
      <c r="N27" s="27"/>
      <c r="O27" s="27"/>
      <c r="P27" s="27"/>
      <c r="Q27" s="28">
        <f t="shared" si="11"/>
        <v>0</v>
      </c>
      <c r="R27" s="28"/>
      <c r="S27" s="28"/>
      <c r="T27" s="28"/>
      <c r="U27" s="28"/>
      <c r="V27" s="22"/>
      <c r="W27" s="22"/>
      <c r="X27" s="22"/>
      <c r="Y27" s="22"/>
      <c r="Z27" s="22"/>
      <c r="AA27" s="22"/>
      <c r="AB27" s="24">
        <f t="shared" si="21"/>
        <v>0</v>
      </c>
      <c r="AC27" s="24">
        <f t="shared" si="19"/>
        <v>0</v>
      </c>
      <c r="AD27" s="24">
        <f t="shared" si="19"/>
        <v>0</v>
      </c>
      <c r="AE27" s="24">
        <f t="shared" si="19"/>
        <v>0</v>
      </c>
      <c r="AF27" s="24">
        <f t="shared" si="19"/>
        <v>0</v>
      </c>
      <c r="AG27" s="24">
        <f t="shared" si="19"/>
        <v>0</v>
      </c>
      <c r="AH27" s="24">
        <f t="shared" si="6"/>
        <v>0</v>
      </c>
      <c r="AI27" s="24"/>
      <c r="AJ27" s="24"/>
      <c r="AK27" s="24"/>
      <c r="AL27" s="24"/>
      <c r="AM27" s="24"/>
      <c r="AN27" s="23"/>
      <c r="AO27" s="23"/>
      <c r="AP27" s="23"/>
      <c r="AQ27" s="23"/>
      <c r="AR27" s="23"/>
      <c r="AS27" s="23"/>
      <c r="AT27" s="24">
        <f t="shared" si="22"/>
        <v>0</v>
      </c>
      <c r="AU27" s="28">
        <f t="shared" si="20"/>
        <v>0</v>
      </c>
      <c r="AV27" s="28">
        <f t="shared" si="20"/>
        <v>0</v>
      </c>
      <c r="AW27" s="28">
        <f t="shared" si="20"/>
        <v>0</v>
      </c>
      <c r="AX27" s="28">
        <f t="shared" si="20"/>
        <v>0</v>
      </c>
      <c r="AY27" s="28">
        <f t="shared" si="20"/>
        <v>0</v>
      </c>
      <c r="AZ27" s="24">
        <f t="shared" si="8"/>
        <v>0</v>
      </c>
      <c r="BA27" s="24"/>
      <c r="BB27" s="24"/>
      <c r="BC27" s="24"/>
      <c r="BD27" s="24"/>
      <c r="BE27" s="24"/>
      <c r="BF27" s="23"/>
      <c r="BG27" s="23"/>
      <c r="BH27" s="23"/>
      <c r="BI27" s="23"/>
      <c r="BJ27" s="23"/>
      <c r="BK27" s="23"/>
      <c r="BL27" s="24">
        <f t="shared" si="13"/>
        <v>0</v>
      </c>
      <c r="BM27" s="24"/>
      <c r="BN27" s="24"/>
      <c r="BO27" s="24"/>
      <c r="BP27" s="24"/>
      <c r="BQ27" s="24"/>
      <c r="BR27" s="24"/>
      <c r="BS27" s="24"/>
      <c r="BT27" s="24"/>
      <c r="BU27" s="24"/>
      <c r="BV27" s="24">
        <f t="shared" si="14"/>
        <v>0</v>
      </c>
      <c r="BW27" s="24"/>
      <c r="BX27" s="24"/>
      <c r="BY27" s="24"/>
      <c r="BZ27" s="24"/>
      <c r="CA27" s="24"/>
      <c r="CB27" s="24"/>
      <c r="CC27" s="24"/>
      <c r="CD27" s="24"/>
      <c r="CE27" s="24"/>
      <c r="CF27" s="23"/>
      <c r="CG27" s="23"/>
      <c r="CH27" s="23"/>
      <c r="CI27" s="23"/>
      <c r="CJ27" s="23"/>
      <c r="CK27" s="23"/>
      <c r="CL27" s="23"/>
      <c r="CM27" s="23"/>
      <c r="CN27" s="23"/>
      <c r="CP27" s="22"/>
      <c r="CQ27" s="22"/>
      <c r="CR27" s="22"/>
      <c r="CS27" s="22"/>
      <c r="CT27" s="22"/>
      <c r="CU27" s="22"/>
      <c r="CV27" s="22"/>
      <c r="CW27" s="22"/>
      <c r="DD27" s="4">
        <f t="shared" si="3"/>
        <v>0.23499999999999999</v>
      </c>
      <c r="DE27" s="4">
        <f t="shared" si="4"/>
        <v>0.23499999999999999</v>
      </c>
    </row>
    <row r="28" spans="1:109" x14ac:dyDescent="0.2">
      <c r="A28" s="32" t="str">
        <f t="shared" si="9"/>
        <v>2024-2025</v>
      </c>
      <c r="B28" s="32"/>
      <c r="C28" s="32"/>
      <c r="D28" s="32"/>
      <c r="E28" s="32"/>
      <c r="F28" s="32"/>
      <c r="G28" s="32"/>
      <c r="H28" s="28" t="str">
        <f t="shared" si="10"/>
        <v/>
      </c>
      <c r="I28" s="28"/>
      <c r="J28" s="28"/>
      <c r="K28" s="28"/>
      <c r="L28" s="28"/>
      <c r="M28" s="27"/>
      <c r="N28" s="27"/>
      <c r="O28" s="27"/>
      <c r="P28" s="27"/>
      <c r="Q28" s="28">
        <f t="shared" si="11"/>
        <v>0</v>
      </c>
      <c r="R28" s="28"/>
      <c r="S28" s="28"/>
      <c r="T28" s="28"/>
      <c r="U28" s="28"/>
      <c r="V28" s="22"/>
      <c r="W28" s="22"/>
      <c r="X28" s="22"/>
      <c r="Y28" s="22"/>
      <c r="Z28" s="22"/>
      <c r="AA28" s="22"/>
      <c r="AB28" s="24">
        <f t="shared" si="21"/>
        <v>0</v>
      </c>
      <c r="AC28" s="24">
        <f t="shared" si="19"/>
        <v>0</v>
      </c>
      <c r="AD28" s="24">
        <f t="shared" si="19"/>
        <v>0</v>
      </c>
      <c r="AE28" s="24">
        <f t="shared" si="19"/>
        <v>0</v>
      </c>
      <c r="AF28" s="24">
        <f t="shared" si="19"/>
        <v>0</v>
      </c>
      <c r="AG28" s="24">
        <f t="shared" si="19"/>
        <v>0</v>
      </c>
      <c r="AH28" s="24">
        <f t="shared" si="6"/>
        <v>0</v>
      </c>
      <c r="AI28" s="24"/>
      <c r="AJ28" s="24"/>
      <c r="AK28" s="24"/>
      <c r="AL28" s="24"/>
      <c r="AM28" s="24"/>
      <c r="AN28" s="23"/>
      <c r="AO28" s="23"/>
      <c r="AP28" s="23"/>
      <c r="AQ28" s="23"/>
      <c r="AR28" s="23"/>
      <c r="AS28" s="23"/>
      <c r="AT28" s="24">
        <f t="shared" si="22"/>
        <v>0</v>
      </c>
      <c r="AU28" s="28">
        <f t="shared" si="20"/>
        <v>0</v>
      </c>
      <c r="AV28" s="28">
        <f t="shared" si="20"/>
        <v>0</v>
      </c>
      <c r="AW28" s="28">
        <f t="shared" si="20"/>
        <v>0</v>
      </c>
      <c r="AX28" s="28">
        <f t="shared" si="20"/>
        <v>0</v>
      </c>
      <c r="AY28" s="28">
        <f t="shared" si="20"/>
        <v>0</v>
      </c>
      <c r="AZ28" s="24">
        <f t="shared" si="8"/>
        <v>0</v>
      </c>
      <c r="BA28" s="24"/>
      <c r="BB28" s="24"/>
      <c r="BC28" s="24"/>
      <c r="BD28" s="24"/>
      <c r="BE28" s="24"/>
      <c r="BF28" s="23"/>
      <c r="BG28" s="23"/>
      <c r="BH28" s="23"/>
      <c r="BI28" s="23"/>
      <c r="BJ28" s="23"/>
      <c r="BK28" s="23"/>
      <c r="BL28" s="24">
        <f t="shared" si="13"/>
        <v>0</v>
      </c>
      <c r="BM28" s="24"/>
      <c r="BN28" s="24"/>
      <c r="BO28" s="24"/>
      <c r="BP28" s="24"/>
      <c r="BQ28" s="24"/>
      <c r="BR28" s="24"/>
      <c r="BS28" s="24"/>
      <c r="BT28" s="24"/>
      <c r="BU28" s="24"/>
      <c r="BV28" s="24">
        <f t="shared" si="14"/>
        <v>0</v>
      </c>
      <c r="BW28" s="24"/>
      <c r="BX28" s="24"/>
      <c r="BY28" s="24"/>
      <c r="BZ28" s="24"/>
      <c r="CA28" s="24"/>
      <c r="CB28" s="24"/>
      <c r="CC28" s="24"/>
      <c r="CD28" s="24"/>
      <c r="CE28" s="24"/>
      <c r="CF28" s="23"/>
      <c r="CG28" s="23"/>
      <c r="CH28" s="23"/>
      <c r="CI28" s="23"/>
      <c r="CJ28" s="23"/>
      <c r="CK28" s="23"/>
      <c r="CL28" s="23"/>
      <c r="CM28" s="23"/>
      <c r="CN28" s="23"/>
      <c r="CP28" s="22"/>
      <c r="CQ28" s="22"/>
      <c r="CR28" s="22"/>
      <c r="CS28" s="22"/>
      <c r="CT28" s="22"/>
      <c r="CU28" s="22"/>
      <c r="CV28" s="22"/>
      <c r="CW28" s="22"/>
      <c r="DD28" s="4">
        <f t="shared" si="3"/>
        <v>0.23499999999999999</v>
      </c>
      <c r="DE28" s="4">
        <f t="shared" si="4"/>
        <v>0.23499999999999999</v>
      </c>
    </row>
    <row r="29" spans="1:109" x14ac:dyDescent="0.2">
      <c r="A29" s="32" t="str">
        <f t="shared" si="9"/>
        <v>2025-2026</v>
      </c>
      <c r="B29" s="32"/>
      <c r="C29" s="32"/>
      <c r="D29" s="32"/>
      <c r="E29" s="32"/>
      <c r="F29" s="32"/>
      <c r="G29" s="32"/>
      <c r="H29" s="28" t="str">
        <f t="shared" si="10"/>
        <v/>
      </c>
      <c r="I29" s="28"/>
      <c r="J29" s="28"/>
      <c r="K29" s="28"/>
      <c r="L29" s="28"/>
      <c r="M29" s="27"/>
      <c r="N29" s="27"/>
      <c r="O29" s="27"/>
      <c r="P29" s="27"/>
      <c r="Q29" s="28">
        <f t="shared" si="11"/>
        <v>0</v>
      </c>
      <c r="R29" s="28"/>
      <c r="S29" s="28"/>
      <c r="T29" s="28"/>
      <c r="U29" s="28"/>
      <c r="V29" s="22"/>
      <c r="W29" s="22"/>
      <c r="X29" s="22"/>
      <c r="Y29" s="22"/>
      <c r="Z29" s="22"/>
      <c r="AA29" s="22"/>
      <c r="AB29" s="24">
        <f t="shared" si="21"/>
        <v>0</v>
      </c>
      <c r="AC29" s="24">
        <f t="shared" si="19"/>
        <v>0</v>
      </c>
      <c r="AD29" s="24">
        <f t="shared" si="19"/>
        <v>0</v>
      </c>
      <c r="AE29" s="24">
        <f t="shared" si="19"/>
        <v>0</v>
      </c>
      <c r="AF29" s="24">
        <f t="shared" si="19"/>
        <v>0</v>
      </c>
      <c r="AG29" s="24">
        <f t="shared" si="19"/>
        <v>0</v>
      </c>
      <c r="AH29" s="24">
        <f t="shared" si="6"/>
        <v>0</v>
      </c>
      <c r="AI29" s="24"/>
      <c r="AJ29" s="24"/>
      <c r="AK29" s="24"/>
      <c r="AL29" s="24"/>
      <c r="AM29" s="24"/>
      <c r="AN29" s="23"/>
      <c r="AO29" s="23"/>
      <c r="AP29" s="23"/>
      <c r="AQ29" s="23"/>
      <c r="AR29" s="23"/>
      <c r="AS29" s="23"/>
      <c r="AT29" s="24">
        <f t="shared" si="22"/>
        <v>0</v>
      </c>
      <c r="AU29" s="28">
        <f t="shared" si="20"/>
        <v>0</v>
      </c>
      <c r="AV29" s="28">
        <f t="shared" si="20"/>
        <v>0</v>
      </c>
      <c r="AW29" s="28">
        <f t="shared" si="20"/>
        <v>0</v>
      </c>
      <c r="AX29" s="28">
        <f t="shared" si="20"/>
        <v>0</v>
      </c>
      <c r="AY29" s="28">
        <f t="shared" si="20"/>
        <v>0</v>
      </c>
      <c r="AZ29" s="24">
        <f t="shared" si="8"/>
        <v>0</v>
      </c>
      <c r="BA29" s="24"/>
      <c r="BB29" s="24"/>
      <c r="BC29" s="24"/>
      <c r="BD29" s="24"/>
      <c r="BE29" s="24"/>
      <c r="BF29" s="23"/>
      <c r="BG29" s="23"/>
      <c r="BH29" s="23"/>
      <c r="BI29" s="23"/>
      <c r="BJ29" s="23"/>
      <c r="BK29" s="23"/>
      <c r="BL29" s="24">
        <f t="shared" si="13"/>
        <v>0</v>
      </c>
      <c r="BM29" s="24"/>
      <c r="BN29" s="24"/>
      <c r="BO29" s="24"/>
      <c r="BP29" s="24"/>
      <c r="BQ29" s="24"/>
      <c r="BR29" s="24"/>
      <c r="BS29" s="24"/>
      <c r="BT29" s="24"/>
      <c r="BU29" s="24"/>
      <c r="BV29" s="24">
        <f t="shared" si="14"/>
        <v>0</v>
      </c>
      <c r="BW29" s="24"/>
      <c r="BX29" s="24"/>
      <c r="BY29" s="24"/>
      <c r="BZ29" s="24"/>
      <c r="CA29" s="24"/>
      <c r="CB29" s="24"/>
      <c r="CC29" s="24"/>
      <c r="CD29" s="24"/>
      <c r="CE29" s="24"/>
      <c r="CF29" s="23"/>
      <c r="CG29" s="23"/>
      <c r="CH29" s="23"/>
      <c r="CI29" s="23"/>
      <c r="CJ29" s="23"/>
      <c r="CK29" s="23"/>
      <c r="CL29" s="23"/>
      <c r="CM29" s="23"/>
      <c r="CN29" s="23"/>
      <c r="CP29" s="22"/>
      <c r="CQ29" s="22"/>
      <c r="CR29" s="22"/>
      <c r="CS29" s="22"/>
      <c r="CT29" s="22"/>
      <c r="CU29" s="22"/>
      <c r="CV29" s="22"/>
      <c r="CW29" s="22"/>
      <c r="DD29" s="4">
        <f t="shared" si="3"/>
        <v>0.23499999999999999</v>
      </c>
      <c r="DE29" s="4">
        <f t="shared" si="4"/>
        <v>0.23499999999999999</v>
      </c>
    </row>
    <row r="30" spans="1:109" x14ac:dyDescent="0.2">
      <c r="A30" s="32" t="str">
        <f t="shared" si="9"/>
        <v>2026-2027</v>
      </c>
      <c r="B30" s="32"/>
      <c r="C30" s="32"/>
      <c r="D30" s="32"/>
      <c r="E30" s="32"/>
      <c r="F30" s="32"/>
      <c r="G30" s="32"/>
      <c r="H30" s="28" t="str">
        <f t="shared" si="10"/>
        <v/>
      </c>
      <c r="I30" s="28"/>
      <c r="J30" s="28"/>
      <c r="K30" s="28"/>
      <c r="L30" s="28"/>
      <c r="M30" s="27"/>
      <c r="N30" s="27"/>
      <c r="O30" s="27"/>
      <c r="P30" s="27"/>
      <c r="Q30" s="28">
        <f t="shared" si="11"/>
        <v>0</v>
      </c>
      <c r="R30" s="28"/>
      <c r="S30" s="28"/>
      <c r="T30" s="28"/>
      <c r="U30" s="28"/>
      <c r="V30" s="22"/>
      <c r="W30" s="22"/>
      <c r="X30" s="22"/>
      <c r="Y30" s="22"/>
      <c r="Z30" s="22"/>
      <c r="AA30" s="22"/>
      <c r="AB30" s="24">
        <f t="shared" si="21"/>
        <v>0</v>
      </c>
      <c r="AC30" s="24">
        <f t="shared" si="19"/>
        <v>0</v>
      </c>
      <c r="AD30" s="24">
        <f t="shared" si="19"/>
        <v>0</v>
      </c>
      <c r="AE30" s="24">
        <f t="shared" si="19"/>
        <v>0</v>
      </c>
      <c r="AF30" s="24">
        <f t="shared" si="19"/>
        <v>0</v>
      </c>
      <c r="AG30" s="24">
        <f t="shared" si="19"/>
        <v>0</v>
      </c>
      <c r="AH30" s="24">
        <f t="shared" si="6"/>
        <v>0</v>
      </c>
      <c r="AI30" s="24"/>
      <c r="AJ30" s="24"/>
      <c r="AK30" s="24"/>
      <c r="AL30" s="24"/>
      <c r="AM30" s="24"/>
      <c r="AN30" s="23"/>
      <c r="AO30" s="23"/>
      <c r="AP30" s="23"/>
      <c r="AQ30" s="23"/>
      <c r="AR30" s="23"/>
      <c r="AS30" s="23"/>
      <c r="AT30" s="24">
        <f t="shared" si="22"/>
        <v>0</v>
      </c>
      <c r="AU30" s="28">
        <f t="shared" si="20"/>
        <v>0</v>
      </c>
      <c r="AV30" s="28">
        <f t="shared" si="20"/>
        <v>0</v>
      </c>
      <c r="AW30" s="28">
        <f t="shared" si="20"/>
        <v>0</v>
      </c>
      <c r="AX30" s="28">
        <f t="shared" si="20"/>
        <v>0</v>
      </c>
      <c r="AY30" s="28">
        <f t="shared" si="20"/>
        <v>0</v>
      </c>
      <c r="AZ30" s="24">
        <f t="shared" si="8"/>
        <v>0</v>
      </c>
      <c r="BA30" s="24"/>
      <c r="BB30" s="24"/>
      <c r="BC30" s="24"/>
      <c r="BD30" s="24"/>
      <c r="BE30" s="24"/>
      <c r="BF30" s="23"/>
      <c r="BG30" s="23"/>
      <c r="BH30" s="23"/>
      <c r="BI30" s="23"/>
      <c r="BJ30" s="23"/>
      <c r="BK30" s="23"/>
      <c r="BL30" s="24">
        <f t="shared" si="13"/>
        <v>0</v>
      </c>
      <c r="BM30" s="24"/>
      <c r="BN30" s="24"/>
      <c r="BO30" s="24"/>
      <c r="BP30" s="24"/>
      <c r="BQ30" s="24"/>
      <c r="BR30" s="24"/>
      <c r="BS30" s="24"/>
      <c r="BT30" s="24"/>
      <c r="BU30" s="24"/>
      <c r="BV30" s="24">
        <f t="shared" si="14"/>
        <v>0</v>
      </c>
      <c r="BW30" s="24"/>
      <c r="BX30" s="24"/>
      <c r="BY30" s="24"/>
      <c r="BZ30" s="24"/>
      <c r="CA30" s="24"/>
      <c r="CB30" s="24"/>
      <c r="CC30" s="24"/>
      <c r="CD30" s="24"/>
      <c r="CE30" s="24"/>
      <c r="CF30" s="23"/>
      <c r="CG30" s="23"/>
      <c r="CH30" s="23"/>
      <c r="CI30" s="23"/>
      <c r="CJ30" s="23"/>
      <c r="CK30" s="23"/>
      <c r="CL30" s="23"/>
      <c r="CM30" s="23"/>
      <c r="CN30" s="23"/>
      <c r="CP30" s="22"/>
      <c r="CQ30" s="22"/>
      <c r="CR30" s="22"/>
      <c r="CS30" s="22"/>
      <c r="CT30" s="22"/>
      <c r="CU30" s="22"/>
      <c r="CV30" s="22"/>
      <c r="CW30" s="22"/>
      <c r="DD30" s="4">
        <f t="shared" si="3"/>
        <v>0.23499999999999999</v>
      </c>
      <c r="DE30" s="4">
        <f t="shared" si="4"/>
        <v>0.23499999999999999</v>
      </c>
    </row>
    <row r="31" spans="1:109" x14ac:dyDescent="0.2">
      <c r="A31" s="32" t="str">
        <f t="shared" si="9"/>
        <v>2027-2028</v>
      </c>
      <c r="B31" s="32"/>
      <c r="C31" s="32"/>
      <c r="D31" s="32"/>
      <c r="E31" s="32"/>
      <c r="F31" s="32"/>
      <c r="G31" s="32"/>
      <c r="H31" s="28" t="str">
        <f t="shared" si="10"/>
        <v/>
      </c>
      <c r="I31" s="28"/>
      <c r="J31" s="28"/>
      <c r="K31" s="28"/>
      <c r="L31" s="28"/>
      <c r="M31" s="27"/>
      <c r="N31" s="27"/>
      <c r="O31" s="27"/>
      <c r="P31" s="27"/>
      <c r="Q31" s="28">
        <f t="shared" si="11"/>
        <v>0</v>
      </c>
      <c r="R31" s="28"/>
      <c r="S31" s="28"/>
      <c r="T31" s="28"/>
      <c r="U31" s="28"/>
      <c r="V31" s="22"/>
      <c r="W31" s="22"/>
      <c r="X31" s="22"/>
      <c r="Y31" s="22"/>
      <c r="Z31" s="22"/>
      <c r="AA31" s="22"/>
      <c r="AB31" s="24">
        <f t="shared" si="21"/>
        <v>0</v>
      </c>
      <c r="AC31" s="24">
        <f t="shared" si="19"/>
        <v>0</v>
      </c>
      <c r="AD31" s="24">
        <f t="shared" si="19"/>
        <v>0</v>
      </c>
      <c r="AE31" s="24">
        <f t="shared" si="19"/>
        <v>0</v>
      </c>
      <c r="AF31" s="24">
        <f t="shared" si="19"/>
        <v>0</v>
      </c>
      <c r="AG31" s="24">
        <f t="shared" si="19"/>
        <v>0</v>
      </c>
      <c r="AH31" s="24">
        <f t="shared" si="6"/>
        <v>0</v>
      </c>
      <c r="AI31" s="24"/>
      <c r="AJ31" s="24"/>
      <c r="AK31" s="24"/>
      <c r="AL31" s="24"/>
      <c r="AM31" s="24"/>
      <c r="AN31" s="23"/>
      <c r="AO31" s="23"/>
      <c r="AP31" s="23"/>
      <c r="AQ31" s="23"/>
      <c r="AR31" s="23"/>
      <c r="AS31" s="23"/>
      <c r="AT31" s="24">
        <f t="shared" si="22"/>
        <v>0</v>
      </c>
      <c r="AU31" s="28">
        <f t="shared" si="20"/>
        <v>0</v>
      </c>
      <c r="AV31" s="28">
        <f t="shared" si="20"/>
        <v>0</v>
      </c>
      <c r="AW31" s="28">
        <f t="shared" si="20"/>
        <v>0</v>
      </c>
      <c r="AX31" s="28">
        <f t="shared" si="20"/>
        <v>0</v>
      </c>
      <c r="AY31" s="28">
        <f t="shared" si="20"/>
        <v>0</v>
      </c>
      <c r="AZ31" s="24">
        <f t="shared" si="8"/>
        <v>0</v>
      </c>
      <c r="BA31" s="24"/>
      <c r="BB31" s="24"/>
      <c r="BC31" s="24"/>
      <c r="BD31" s="24"/>
      <c r="BE31" s="24"/>
      <c r="BF31" s="23"/>
      <c r="BG31" s="23"/>
      <c r="BH31" s="23"/>
      <c r="BI31" s="23"/>
      <c r="BJ31" s="23"/>
      <c r="BK31" s="23"/>
      <c r="BL31" s="24">
        <f t="shared" si="13"/>
        <v>0</v>
      </c>
      <c r="BM31" s="24"/>
      <c r="BN31" s="24"/>
      <c r="BO31" s="24"/>
      <c r="BP31" s="24"/>
      <c r="BQ31" s="24"/>
      <c r="BR31" s="24"/>
      <c r="BS31" s="24"/>
      <c r="BT31" s="24"/>
      <c r="BU31" s="24"/>
      <c r="BV31" s="24">
        <f t="shared" si="14"/>
        <v>0</v>
      </c>
      <c r="BW31" s="24"/>
      <c r="BX31" s="24"/>
      <c r="BY31" s="24"/>
      <c r="BZ31" s="24"/>
      <c r="CA31" s="24"/>
      <c r="CB31" s="24"/>
      <c r="CC31" s="24"/>
      <c r="CD31" s="24"/>
      <c r="CE31" s="24"/>
      <c r="CF31" s="23"/>
      <c r="CG31" s="23"/>
      <c r="CH31" s="23"/>
      <c r="CI31" s="23"/>
      <c r="CJ31" s="23"/>
      <c r="CK31" s="23"/>
      <c r="CL31" s="23"/>
      <c r="CM31" s="23"/>
      <c r="CN31" s="23"/>
      <c r="CP31" s="22"/>
      <c r="CQ31" s="22"/>
      <c r="CR31" s="22"/>
      <c r="CS31" s="22"/>
      <c r="CT31" s="22"/>
      <c r="CU31" s="22"/>
      <c r="CV31" s="22"/>
      <c r="CW31" s="22"/>
      <c r="DD31" s="4">
        <f t="shared" si="3"/>
        <v>0.23499999999999999</v>
      </c>
      <c r="DE31" s="4">
        <f t="shared" si="4"/>
        <v>0.23499999999999999</v>
      </c>
    </row>
    <row r="32" spans="1:109" x14ac:dyDescent="0.2">
      <c r="A32" s="32" t="str">
        <f t="shared" si="9"/>
        <v>2028-2029</v>
      </c>
      <c r="B32" s="32"/>
      <c r="C32" s="32"/>
      <c r="D32" s="32"/>
      <c r="E32" s="32"/>
      <c r="F32" s="32"/>
      <c r="G32" s="32"/>
      <c r="H32" s="28" t="str">
        <f t="shared" si="10"/>
        <v/>
      </c>
      <c r="I32" s="28"/>
      <c r="J32" s="28"/>
      <c r="K32" s="28"/>
      <c r="L32" s="28"/>
      <c r="M32" s="27"/>
      <c r="N32" s="27"/>
      <c r="O32" s="27"/>
      <c r="P32" s="27"/>
      <c r="Q32" s="28">
        <f t="shared" si="11"/>
        <v>0</v>
      </c>
      <c r="R32" s="28"/>
      <c r="S32" s="28"/>
      <c r="T32" s="28"/>
      <c r="U32" s="28"/>
      <c r="V32" s="22"/>
      <c r="W32" s="22"/>
      <c r="X32" s="22"/>
      <c r="Y32" s="22"/>
      <c r="Z32" s="22"/>
      <c r="AA32" s="22"/>
      <c r="AB32" s="24">
        <f t="shared" si="21"/>
        <v>0</v>
      </c>
      <c r="AC32" s="24">
        <f t="shared" si="19"/>
        <v>0</v>
      </c>
      <c r="AD32" s="24">
        <f t="shared" si="19"/>
        <v>0</v>
      </c>
      <c r="AE32" s="24">
        <f t="shared" si="19"/>
        <v>0</v>
      </c>
      <c r="AF32" s="24">
        <f t="shared" si="19"/>
        <v>0</v>
      </c>
      <c r="AG32" s="24">
        <f t="shared" si="19"/>
        <v>0</v>
      </c>
      <c r="AH32" s="24">
        <f t="shared" si="6"/>
        <v>0</v>
      </c>
      <c r="AI32" s="24"/>
      <c r="AJ32" s="24"/>
      <c r="AK32" s="24"/>
      <c r="AL32" s="24"/>
      <c r="AM32" s="24"/>
      <c r="AN32" s="23"/>
      <c r="AO32" s="23"/>
      <c r="AP32" s="23"/>
      <c r="AQ32" s="23"/>
      <c r="AR32" s="23"/>
      <c r="AS32" s="23"/>
      <c r="AT32" s="24">
        <f t="shared" si="22"/>
        <v>0</v>
      </c>
      <c r="AU32" s="28">
        <f t="shared" si="20"/>
        <v>0</v>
      </c>
      <c r="AV32" s="28">
        <f t="shared" si="20"/>
        <v>0</v>
      </c>
      <c r="AW32" s="28">
        <f t="shared" si="20"/>
        <v>0</v>
      </c>
      <c r="AX32" s="28">
        <f t="shared" si="20"/>
        <v>0</v>
      </c>
      <c r="AY32" s="28">
        <f t="shared" si="20"/>
        <v>0</v>
      </c>
      <c r="AZ32" s="24">
        <f t="shared" si="8"/>
        <v>0</v>
      </c>
      <c r="BA32" s="24"/>
      <c r="BB32" s="24"/>
      <c r="BC32" s="24"/>
      <c r="BD32" s="24"/>
      <c r="BE32" s="24"/>
      <c r="BF32" s="23"/>
      <c r="BG32" s="23"/>
      <c r="BH32" s="23"/>
      <c r="BI32" s="23"/>
      <c r="BJ32" s="23"/>
      <c r="BK32" s="23"/>
      <c r="BL32" s="24">
        <f>IF(A32="","",V32+AN32+BF32)</f>
        <v>0</v>
      </c>
      <c r="BM32" s="24"/>
      <c r="BN32" s="24"/>
      <c r="BO32" s="24"/>
      <c r="BP32" s="24"/>
      <c r="BQ32" s="24"/>
      <c r="BR32" s="24"/>
      <c r="BS32" s="24"/>
      <c r="BT32" s="24"/>
      <c r="BU32" s="24"/>
      <c r="BV32" s="24">
        <f t="shared" si="14"/>
        <v>0</v>
      </c>
      <c r="BW32" s="24"/>
      <c r="BX32" s="24"/>
      <c r="BY32" s="24"/>
      <c r="BZ32" s="24"/>
      <c r="CA32" s="24"/>
      <c r="CB32" s="24"/>
      <c r="CC32" s="24"/>
      <c r="CD32" s="24"/>
      <c r="CE32" s="24"/>
      <c r="CF32" s="23"/>
      <c r="CG32" s="23"/>
      <c r="CH32" s="23"/>
      <c r="CI32" s="23"/>
      <c r="CJ32" s="23"/>
      <c r="CK32" s="23"/>
      <c r="CL32" s="23"/>
      <c r="CM32" s="23"/>
      <c r="CN32" s="23"/>
      <c r="CP32" s="22"/>
      <c r="CQ32" s="22"/>
      <c r="CR32" s="22"/>
      <c r="CS32" s="22"/>
      <c r="CT32" s="22"/>
      <c r="CU32" s="22"/>
      <c r="CV32" s="22"/>
      <c r="CW32" s="22"/>
      <c r="DD32" s="4">
        <f t="shared" si="3"/>
        <v>0.23499999999999999</v>
      </c>
      <c r="DE32" s="4">
        <f t="shared" si="4"/>
        <v>0.23499999999999999</v>
      </c>
    </row>
    <row r="33" spans="1:101" x14ac:dyDescent="0.2">
      <c r="A33" s="9"/>
      <c r="B33" s="17" t="s">
        <v>32</v>
      </c>
      <c r="M33" s="5"/>
      <c r="N33" s="5"/>
      <c r="O33" s="5"/>
      <c r="P33" s="5"/>
      <c r="Q33" s="5"/>
      <c r="R33" s="5"/>
      <c r="S33" s="5"/>
      <c r="T33" s="5"/>
      <c r="CF33" s="1" t="s">
        <v>9</v>
      </c>
      <c r="CI33" s="19">
        <f>AQ12-SUM(CF18:CN32)</f>
        <v>0</v>
      </c>
      <c r="CJ33" s="19"/>
      <c r="CK33" s="19"/>
      <c r="CL33" s="19"/>
      <c r="CM33" s="19"/>
      <c r="CN33" s="19"/>
      <c r="CP33" s="19">
        <f>SUM(CP18:CW32)</f>
        <v>0</v>
      </c>
      <c r="CQ33" s="20"/>
      <c r="CR33" s="20"/>
      <c r="CS33" s="20"/>
      <c r="CT33" s="20"/>
      <c r="CU33" s="20"/>
      <c r="CV33" s="20"/>
      <c r="CW33" s="20"/>
    </row>
    <row r="34" spans="1:101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5"/>
    </row>
    <row r="35" spans="1:101" x14ac:dyDescent="0.2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8"/>
    </row>
    <row r="36" spans="1:101" x14ac:dyDescent="0.2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1"/>
    </row>
    <row r="37" spans="1:101" x14ac:dyDescent="0.2"/>
    <row r="38" spans="1:101" x14ac:dyDescent="0.2">
      <c r="A38" s="7" t="s">
        <v>11</v>
      </c>
      <c r="B38" s="7"/>
      <c r="C38" s="7"/>
      <c r="D38" s="7"/>
      <c r="E38" s="7" t="s">
        <v>3</v>
      </c>
      <c r="F38" s="29"/>
      <c r="G38" s="30"/>
      <c r="H38" s="30"/>
      <c r="I38" s="30"/>
      <c r="J38" s="30"/>
      <c r="K38" s="30"/>
      <c r="L38" s="30"/>
      <c r="M38" s="30"/>
      <c r="N38" s="5"/>
      <c r="O38" s="5"/>
      <c r="P38" s="7" t="s">
        <v>12</v>
      </c>
      <c r="Q38" s="5"/>
      <c r="R38" s="7"/>
      <c r="S38" s="7"/>
      <c r="T38" s="7"/>
      <c r="U38" s="7"/>
      <c r="V38" s="7"/>
      <c r="W38" s="7"/>
      <c r="X38" s="7"/>
      <c r="Y38" s="7"/>
      <c r="Z38" s="7"/>
      <c r="AA38" s="7"/>
      <c r="AB38" s="5" t="s">
        <v>3</v>
      </c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</row>
    <row r="39" spans="1:10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10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10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 t="s">
        <v>13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 t="s">
        <v>3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W41" s="1" t="s">
        <v>36</v>
      </c>
    </row>
    <row r="42" spans="1:101" x14ac:dyDescent="0.2"/>
    <row r="43" spans="1:101" x14ac:dyDescent="0.2"/>
  </sheetData>
  <sheetProtection algorithmName="SHA-512" hashValue="C0Tk1FAHU2FOZwJ+9goj//5jmm2J7fnT0vs/iXa7PXaBhMbrU17W/srgiy6KSnekbCDZeobGTuFnC08payQL4A==" saltValue="q82PmHLI+Kw7mUj6KAlL/Q==" spinCount="100000" sheet="1" objects="1" scenarios="1" selectLockedCells="1"/>
  <mergeCells count="273">
    <mergeCell ref="M5:AT5"/>
    <mergeCell ref="M6:AT6"/>
    <mergeCell ref="AZ17:BE17"/>
    <mergeCell ref="AZ16:BE16"/>
    <mergeCell ref="AZ18:BE18"/>
    <mergeCell ref="AZ19:BE19"/>
    <mergeCell ref="AZ20:BE20"/>
    <mergeCell ref="AZ21:BE21"/>
    <mergeCell ref="AT17:AY17"/>
    <mergeCell ref="AT16:AY16"/>
    <mergeCell ref="AT18:AY18"/>
    <mergeCell ref="AT19:AY19"/>
    <mergeCell ref="AT20:AY20"/>
    <mergeCell ref="AT21:AY21"/>
    <mergeCell ref="M7:T7"/>
    <mergeCell ref="AH16:AM16"/>
    <mergeCell ref="AH17:AM17"/>
    <mergeCell ref="AF7:AJ7"/>
    <mergeCell ref="AP7:AV7"/>
    <mergeCell ref="AZ11:BI11"/>
    <mergeCell ref="AZ12:BI12"/>
    <mergeCell ref="AZ14:BI14"/>
    <mergeCell ref="AQ11:AT11"/>
    <mergeCell ref="AQ12:AT12"/>
    <mergeCell ref="M24:P24"/>
    <mergeCell ref="M25:P25"/>
    <mergeCell ref="AH32:AM32"/>
    <mergeCell ref="AH23:AM23"/>
    <mergeCell ref="AH28:AM28"/>
    <mergeCell ref="AH29:AM29"/>
    <mergeCell ref="Q31:U31"/>
    <mergeCell ref="AB25:AG25"/>
    <mergeCell ref="AB26:AG26"/>
    <mergeCell ref="AB27:AG27"/>
    <mergeCell ref="AB28:AG28"/>
    <mergeCell ref="AB29:AG29"/>
    <mergeCell ref="AB32:AG32"/>
    <mergeCell ref="Q28:U28"/>
    <mergeCell ref="AB30:AG30"/>
    <mergeCell ref="AB31:AG31"/>
    <mergeCell ref="AH24:AM24"/>
    <mergeCell ref="AH25:AM25"/>
    <mergeCell ref="AH26:AM26"/>
    <mergeCell ref="AH27:AM27"/>
    <mergeCell ref="AH31:AM31"/>
    <mergeCell ref="V24:AA24"/>
    <mergeCell ref="V25:AA25"/>
    <mergeCell ref="V26:AA26"/>
    <mergeCell ref="AH30:AM30"/>
    <mergeCell ref="AH22:AM22"/>
    <mergeCell ref="V30:AA30"/>
    <mergeCell ref="Q29:U29"/>
    <mergeCell ref="Q30:U30"/>
    <mergeCell ref="Q23:U23"/>
    <mergeCell ref="Q24:U24"/>
    <mergeCell ref="Q25:U25"/>
    <mergeCell ref="AB22:AG22"/>
    <mergeCell ref="AB23:AG23"/>
    <mergeCell ref="AB24:AG24"/>
    <mergeCell ref="Q26:U26"/>
    <mergeCell ref="Q27:U27"/>
    <mergeCell ref="V27:AA27"/>
    <mergeCell ref="V29:AA29"/>
    <mergeCell ref="AT29:AY29"/>
    <mergeCell ref="AT30:AY30"/>
    <mergeCell ref="AT31:AY31"/>
    <mergeCell ref="AT25:AY25"/>
    <mergeCell ref="AN25:AS25"/>
    <mergeCell ref="AN26:AS26"/>
    <mergeCell ref="AN27:AS27"/>
    <mergeCell ref="AN28:AS28"/>
    <mergeCell ref="AN29:AS29"/>
    <mergeCell ref="AN30:AS30"/>
    <mergeCell ref="H32:L32"/>
    <mergeCell ref="H31:L31"/>
    <mergeCell ref="M26:P26"/>
    <mergeCell ref="M27:P27"/>
    <mergeCell ref="M28:P28"/>
    <mergeCell ref="H30:L30"/>
    <mergeCell ref="AT32:AY32"/>
    <mergeCell ref="AN16:AS16"/>
    <mergeCell ref="AN17:AS17"/>
    <mergeCell ref="AN18:AS18"/>
    <mergeCell ref="AN19:AS19"/>
    <mergeCell ref="AN20:AS20"/>
    <mergeCell ref="AN21:AS21"/>
    <mergeCell ref="AN22:AS22"/>
    <mergeCell ref="AN23:AS23"/>
    <mergeCell ref="AN24:AS24"/>
    <mergeCell ref="AN31:AS31"/>
    <mergeCell ref="AN32:AS32"/>
    <mergeCell ref="AT22:AY22"/>
    <mergeCell ref="AT23:AY23"/>
    <mergeCell ref="AT24:AY24"/>
    <mergeCell ref="AT26:AY26"/>
    <mergeCell ref="AT27:AY27"/>
    <mergeCell ref="AT28:AY28"/>
    <mergeCell ref="AH19:AM19"/>
    <mergeCell ref="AH20:AM20"/>
    <mergeCell ref="AH21:AM21"/>
    <mergeCell ref="M23:P23"/>
    <mergeCell ref="AB19:AG19"/>
    <mergeCell ref="AB20:AG20"/>
    <mergeCell ref="AB21:AG21"/>
    <mergeCell ref="V19:AA19"/>
    <mergeCell ref="V20:AA20"/>
    <mergeCell ref="V21:AA21"/>
    <mergeCell ref="M19:P19"/>
    <mergeCell ref="M20:P20"/>
    <mergeCell ref="M21:P21"/>
    <mergeCell ref="M22:P22"/>
    <mergeCell ref="Q22:U22"/>
    <mergeCell ref="V22:AA22"/>
    <mergeCell ref="V23:AA23"/>
    <mergeCell ref="Q19:U19"/>
    <mergeCell ref="Q20:U20"/>
    <mergeCell ref="Q21:U21"/>
    <mergeCell ref="M8:AT8"/>
    <mergeCell ref="AO14:AT14"/>
    <mergeCell ref="Q17:U17"/>
    <mergeCell ref="Q16:U16"/>
    <mergeCell ref="AB16:AG16"/>
    <mergeCell ref="V16:AA16"/>
    <mergeCell ref="V17:AA17"/>
    <mergeCell ref="AQ13:AT13"/>
    <mergeCell ref="AB18:AG18"/>
    <mergeCell ref="M16:P16"/>
    <mergeCell ref="M18:P18"/>
    <mergeCell ref="AQ10:AT10"/>
    <mergeCell ref="AB17:AG17"/>
    <mergeCell ref="V18:AA18"/>
    <mergeCell ref="AH18:AM18"/>
    <mergeCell ref="Q18:U18"/>
    <mergeCell ref="A27:G27"/>
    <mergeCell ref="A28:G28"/>
    <mergeCell ref="A18:G18"/>
    <mergeCell ref="A19:G19"/>
    <mergeCell ref="A20:G20"/>
    <mergeCell ref="A21:G21"/>
    <mergeCell ref="H27:L27"/>
    <mergeCell ref="H28:L28"/>
    <mergeCell ref="H16:L16"/>
    <mergeCell ref="H18:L18"/>
    <mergeCell ref="H19:L19"/>
    <mergeCell ref="H20:L20"/>
    <mergeCell ref="H21:L21"/>
    <mergeCell ref="A23:G23"/>
    <mergeCell ref="A24:G24"/>
    <mergeCell ref="A25:G25"/>
    <mergeCell ref="A22:G22"/>
    <mergeCell ref="H17:L17"/>
    <mergeCell ref="H22:L22"/>
    <mergeCell ref="H23:L23"/>
    <mergeCell ref="H24:L24"/>
    <mergeCell ref="H25:L25"/>
    <mergeCell ref="H26:L26"/>
    <mergeCell ref="CI33:CN33"/>
    <mergeCell ref="F38:M38"/>
    <mergeCell ref="AC38:AT38"/>
    <mergeCell ref="A31:G31"/>
    <mergeCell ref="A32:G32"/>
    <mergeCell ref="A29:G29"/>
    <mergeCell ref="A30:G30"/>
    <mergeCell ref="H29:L29"/>
    <mergeCell ref="AZ26:BE26"/>
    <mergeCell ref="AZ29:BE29"/>
    <mergeCell ref="AZ30:BE30"/>
    <mergeCell ref="BV27:CE27"/>
    <mergeCell ref="BV28:CE28"/>
    <mergeCell ref="BV29:CE29"/>
    <mergeCell ref="BV30:CE30"/>
    <mergeCell ref="BV31:CE31"/>
    <mergeCell ref="BV32:CE32"/>
    <mergeCell ref="A26:G26"/>
    <mergeCell ref="BL32:BU32"/>
    <mergeCell ref="BL27:BU27"/>
    <mergeCell ref="BL28:BU28"/>
    <mergeCell ref="BL29:BU29"/>
    <mergeCell ref="BL30:BU30"/>
    <mergeCell ref="B34:CU36"/>
    <mergeCell ref="AC41:AT41"/>
    <mergeCell ref="CF27:CN27"/>
    <mergeCell ref="CF28:CN28"/>
    <mergeCell ref="CF29:CN29"/>
    <mergeCell ref="CF30:CN30"/>
    <mergeCell ref="CF31:CN31"/>
    <mergeCell ref="CF32:CN32"/>
    <mergeCell ref="M29:P29"/>
    <mergeCell ref="M30:P30"/>
    <mergeCell ref="M31:P31"/>
    <mergeCell ref="M32:P32"/>
    <mergeCell ref="V31:AA31"/>
    <mergeCell ref="V32:AA32"/>
    <mergeCell ref="AZ32:BE32"/>
    <mergeCell ref="Q32:U32"/>
    <mergeCell ref="V28:AA28"/>
    <mergeCell ref="BL31:BU31"/>
    <mergeCell ref="BF31:BK31"/>
    <mergeCell ref="BF32:BK32"/>
    <mergeCell ref="AZ31:BE31"/>
    <mergeCell ref="BF29:BK29"/>
    <mergeCell ref="BF30:BK30"/>
    <mergeCell ref="AZ27:BE27"/>
    <mergeCell ref="AZ28:BE28"/>
    <mergeCell ref="BV24:CE24"/>
    <mergeCell ref="CF26:CN26"/>
    <mergeCell ref="CF25:CN25"/>
    <mergeCell ref="CF16:CN16"/>
    <mergeCell ref="CF17:CN17"/>
    <mergeCell ref="CF18:CN18"/>
    <mergeCell ref="CF19:CN19"/>
    <mergeCell ref="CF20:CN20"/>
    <mergeCell ref="CF21:CN21"/>
    <mergeCell ref="CF22:CN22"/>
    <mergeCell ref="CF23:CN23"/>
    <mergeCell ref="CF24:CN24"/>
    <mergeCell ref="BV25:CE25"/>
    <mergeCell ref="BV26:CE26"/>
    <mergeCell ref="BL23:BU23"/>
    <mergeCell ref="BL18:BU18"/>
    <mergeCell ref="BL19:BU19"/>
    <mergeCell ref="BL20:BU20"/>
    <mergeCell ref="BL21:BU21"/>
    <mergeCell ref="BL22:BU22"/>
    <mergeCell ref="BV16:CE16"/>
    <mergeCell ref="BV18:CE18"/>
    <mergeCell ref="BV19:CE19"/>
    <mergeCell ref="BV20:CE20"/>
    <mergeCell ref="BV21:CE21"/>
    <mergeCell ref="BV22:CE22"/>
    <mergeCell ref="BV23:CE23"/>
    <mergeCell ref="BF26:BK26"/>
    <mergeCell ref="BF27:BK27"/>
    <mergeCell ref="BF28:BK28"/>
    <mergeCell ref="BF24:BK24"/>
    <mergeCell ref="BF25:BK25"/>
    <mergeCell ref="BL24:BU24"/>
    <mergeCell ref="BL25:BU25"/>
    <mergeCell ref="BL26:BU26"/>
    <mergeCell ref="N1:CW3"/>
    <mergeCell ref="AZ22:BE22"/>
    <mergeCell ref="AZ23:BE23"/>
    <mergeCell ref="AZ24:BE24"/>
    <mergeCell ref="AZ25:BE25"/>
    <mergeCell ref="BL16:BU16"/>
    <mergeCell ref="BV17:CE17"/>
    <mergeCell ref="BL17:BU17"/>
    <mergeCell ref="BF17:BK17"/>
    <mergeCell ref="BF16:BK16"/>
    <mergeCell ref="BF18:BK18"/>
    <mergeCell ref="BF19:BK19"/>
    <mergeCell ref="BF20:BK20"/>
    <mergeCell ref="BF21:BK21"/>
    <mergeCell ref="BF22:BK22"/>
    <mergeCell ref="BF23:BK23"/>
    <mergeCell ref="CP33:CW33"/>
    <mergeCell ref="CP16:CW16"/>
    <mergeCell ref="CP17:CW17"/>
    <mergeCell ref="CP18:CW18"/>
    <mergeCell ref="CP19:CW19"/>
    <mergeCell ref="CP20:CW20"/>
    <mergeCell ref="CP21:CW21"/>
    <mergeCell ref="CP22:CW22"/>
    <mergeCell ref="CP23:CW23"/>
    <mergeCell ref="CP24:CW24"/>
    <mergeCell ref="CP25:CW25"/>
    <mergeCell ref="CP26:CW26"/>
    <mergeCell ref="CP27:CW27"/>
    <mergeCell ref="CP28:CW28"/>
    <mergeCell ref="CP29:CW29"/>
    <mergeCell ref="CP30:CW30"/>
    <mergeCell ref="CP31:CW31"/>
    <mergeCell ref="CP32:CW32"/>
  </mergeCells>
  <conditionalFormatting sqref="A12:AT12">
    <cfRule type="expression" dxfId="7" priority="14">
      <formula>$AQ$11="nee"</formula>
    </cfRule>
  </conditionalFormatting>
  <conditionalFormatting sqref="CF16:CN33">
    <cfRule type="expression" dxfId="6" priority="13">
      <formula>$AQ$11="nee"</formula>
    </cfRule>
  </conditionalFormatting>
  <conditionalFormatting sqref="BF18:BK32">
    <cfRule type="expression" dxfId="5" priority="10">
      <formula>$AQ$10="nee"</formula>
    </cfRule>
  </conditionalFormatting>
  <conditionalFormatting sqref="CI33:CN33">
    <cfRule type="cellIs" dxfId="4" priority="9" operator="lessThan">
      <formula>0</formula>
    </cfRule>
  </conditionalFormatting>
  <conditionalFormatting sqref="M19:P19">
    <cfRule type="expression" dxfId="3" priority="8">
      <formula>$A19=""</formula>
    </cfRule>
  </conditionalFormatting>
  <conditionalFormatting sqref="M20:P32">
    <cfRule type="expression" dxfId="2" priority="6">
      <formula>$A20=""</formula>
    </cfRule>
  </conditionalFormatting>
  <conditionalFormatting sqref="V19:AA32 AN19:AS32 BF19:BK32 CF19:CN32 CP19:CW32">
    <cfRule type="expression" dxfId="1" priority="5">
      <formula>$A19=""</formula>
    </cfRule>
  </conditionalFormatting>
  <conditionalFormatting sqref="V18:AA32">
    <cfRule type="expression" dxfId="0" priority="16">
      <formula>AND(OR($DD18&gt;0.237,$DE18&gt;0.237),$V18&lt;&gt;0)</formula>
    </cfRule>
  </conditionalFormatting>
  <dataValidations count="6">
    <dataValidation type="list" allowBlank="1" showInputMessage="1" showErrorMessage="1" sqref="AQ10:AT11 AQ13:AT13" xr:uid="{00000000-0002-0000-0000-000000000000}">
      <formula1>"ja,nee"</formula1>
    </dataValidation>
    <dataValidation type="list" allowBlank="1" showInputMessage="1" showErrorMessage="1" sqref="AO14" xr:uid="{00000000-0002-0000-0000-000001000000}">
      <formula1>schooljaar</formula1>
    </dataValidation>
    <dataValidation type="decimal" allowBlank="1" showInputMessage="1" showErrorMessage="1" errorTitle="Wtf" error="De wtf kan niet meer dan 1,0000 bedragen" sqref="M18:P32" xr:uid="{00000000-0002-0000-0000-000002000000}">
      <formula1>0</formula1>
      <formula2>1</formula2>
    </dataValidation>
    <dataValidation type="custom" allowBlank="1" showInputMessage="1" showErrorMessage="1" errorTitle="Opname overgang" error="De opname van het overgangsverlof mag niet meer bedragen dan het recht." sqref="BG18:BK18 BF18:BF32" xr:uid="{00000000-0002-0000-0000-000003000000}">
      <formula1>BF18&lt;=AZ18</formula1>
    </dataValidation>
    <dataValidation type="custom" allowBlank="1" showInputMessage="1" showErrorMessage="1" errorTitle="Opname basis" error="De opname van het basis verlof mag niet meer bedragen dan het gespaarde tegoed en het totale verlof mag niet meer bedragen dan 340 uur." sqref="W18:AA24 V18:V32" xr:uid="{00000000-0002-0000-0000-000004000000}">
      <formula1>AND(AN18+V18&lt;=340,AB18&gt;=0)</formula1>
    </dataValidation>
    <dataValidation type="custom" operator="lessThanOrEqual" allowBlank="1" showInputMessage="1" showErrorMessage="1" errorTitle="Opname bijzonder verlof" error="De opname van het bijzonder verlof mag niet meer bedragen dan het gespaarde tegoed en het totale verlof mag niet meer bedragen dan 340 uur." sqref="AO18:AS24 AN18:AN32" xr:uid="{00000000-0002-0000-0000-000005000000}">
      <formula1>AND(AN18+V18&lt;=340,AT18&gt;=0)</formula1>
    </dataValidation>
  </dataValidations>
  <pageMargins left="0.31496062992125984" right="0.31496062992125984" top="0.74803149606299213" bottom="0.74803149606299213" header="0.31496062992125984" footer="0.31496062992125984"/>
  <pageSetup paperSize="9" scale="7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DI</vt:lpstr>
      <vt:lpstr>DI!Afdrukbereik</vt:lpstr>
      <vt:lpstr>AOW</vt:lpstr>
      <vt:lpstr>schooljaar</vt:lpstr>
    </vt:vector>
  </TitlesOfParts>
  <Company>Groenendijk Onderwijs Administratie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Chamboné</dc:creator>
  <cp:lastModifiedBy>Lia Visser</cp:lastModifiedBy>
  <cp:lastPrinted>2016-04-01T10:12:58Z</cp:lastPrinted>
  <dcterms:created xsi:type="dcterms:W3CDTF">2015-04-19T13:00:23Z</dcterms:created>
  <dcterms:modified xsi:type="dcterms:W3CDTF">2021-11-17T14:35:19Z</dcterms:modified>
</cp:coreProperties>
</file>